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arles.duailibe\Desktop\TERMOS DE REFERÊNCIA EM ANDAMENTO\TR Contrato de Manutenção\"/>
    </mc:Choice>
  </mc:AlternateContent>
  <bookViews>
    <workbookView xWindow="0" yWindow="0" windowWidth="15525" windowHeight="11685" tabRatio="844" activeTab="1"/>
  </bookViews>
  <sheets>
    <sheet name="PLAN SINTÉTICA - VALORES" sheetId="1" r:id="rId1"/>
    <sheet name="PLAN ANAL-MÃO DE OBRA" sheetId="16" r:id="rId2"/>
    <sheet name="PLAN ANALÍTICA - EQUIP-SERV" sheetId="7" r:id="rId3"/>
    <sheet name="CRITÉRIO DE MEDIÇÃO" sheetId="15" r:id="rId4"/>
    <sheet name="ENC SOCIAIS" sheetId="6" r:id="rId5"/>
    <sheet name="BDI" sheetId="8" r:id="rId6"/>
    <sheet name="CRONOGRAMA" sheetId="10" r:id="rId7"/>
  </sheets>
  <externalReferences>
    <externalReference r:id="rId8"/>
    <externalReference r:id="rId9"/>
  </externalReferences>
  <definedNames>
    <definedName name="_xlnm.Print_Area" localSheetId="1">'PLAN ANAL-MÃO DE OBRA'!$A$1:$J$1002</definedName>
    <definedName name="_xlnm.Print_Area" localSheetId="0">'PLAN SINTÉTICA - VALORES'!$B$1:$L$188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2" i="15" l="1"/>
  <c r="D151" i="15"/>
  <c r="D150" i="15"/>
  <c r="C152" i="15"/>
  <c r="C151" i="15"/>
  <c r="C150" i="15"/>
  <c r="C149" i="15"/>
  <c r="D108" i="15"/>
  <c r="D107" i="15"/>
  <c r="D106" i="15"/>
  <c r="D105" i="15"/>
  <c r="D104" i="15"/>
  <c r="D103" i="15"/>
  <c r="C108" i="15"/>
  <c r="C107" i="15"/>
  <c r="C106" i="15"/>
  <c r="C105" i="15"/>
  <c r="C104" i="15"/>
  <c r="C103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C100" i="15"/>
  <c r="C99" i="15"/>
  <c r="C98" i="15"/>
  <c r="C97" i="15"/>
  <c r="C96" i="15"/>
  <c r="C95" i="15"/>
  <c r="C94" i="15"/>
  <c r="C93" i="15"/>
  <c r="C92" i="15"/>
  <c r="C91" i="15"/>
  <c r="C90" i="15"/>
  <c r="C89" i="15"/>
  <c r="C88" i="15"/>
  <c r="C87" i="15"/>
  <c r="C86" i="15"/>
  <c r="C85" i="15"/>
  <c r="C84" i="15"/>
  <c r="C83" i="15"/>
  <c r="C82" i="15"/>
  <c r="C81" i="15"/>
  <c r="C80" i="15"/>
  <c r="C79" i="15"/>
  <c r="C78" i="15"/>
  <c r="C77" i="15"/>
  <c r="C76" i="15"/>
  <c r="C75" i="15"/>
  <c r="C74" i="15"/>
  <c r="C73" i="15"/>
  <c r="C72" i="15"/>
  <c r="C71" i="15"/>
  <c r="C70" i="15"/>
  <c r="C69" i="15"/>
  <c r="C68" i="15"/>
  <c r="C67" i="15"/>
  <c r="C66" i="15"/>
  <c r="C65" i="15"/>
  <c r="C64" i="15"/>
  <c r="C63" i="15"/>
  <c r="C62" i="15"/>
  <c r="C61" i="15"/>
  <c r="C60" i="15"/>
  <c r="C59" i="15"/>
  <c r="C58" i="15"/>
  <c r="C57" i="15"/>
  <c r="C56" i="15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H169" i="1"/>
  <c r="H162" i="1"/>
  <c r="H155" i="1"/>
  <c r="H133" i="1"/>
  <c r="H111" i="1"/>
  <c r="H110" i="1" s="1"/>
  <c r="H102" i="1"/>
  <c r="H42" i="1"/>
  <c r="E39" i="1"/>
  <c r="E38" i="1"/>
  <c r="E37" i="1"/>
  <c r="E160" i="1" s="1"/>
  <c r="E36" i="1"/>
  <c r="E159" i="1" s="1"/>
  <c r="E35" i="1"/>
  <c r="E158" i="1" s="1"/>
  <c r="E34" i="1"/>
  <c r="E157" i="1" s="1"/>
  <c r="E33" i="1"/>
  <c r="E156" i="1" s="1"/>
  <c r="E32" i="1"/>
  <c r="E31" i="1"/>
  <c r="H30" i="1"/>
  <c r="E28" i="1"/>
  <c r="E27" i="1"/>
  <c r="E18" i="1"/>
  <c r="E16" i="1"/>
  <c r="E11" i="1"/>
  <c r="E10" i="1"/>
  <c r="H8" i="1"/>
  <c r="K173" i="1" s="1"/>
  <c r="D804" i="7"/>
  <c r="D792" i="7"/>
  <c r="D780" i="7"/>
  <c r="D768" i="7"/>
  <c r="D756" i="7"/>
  <c r="D744" i="7"/>
  <c r="D730" i="7"/>
  <c r="D718" i="7"/>
  <c r="D705" i="7"/>
  <c r="D692" i="7"/>
  <c r="D678" i="7"/>
  <c r="D665" i="7"/>
  <c r="D652" i="7"/>
  <c r="D639" i="7"/>
  <c r="D626" i="7"/>
  <c r="D613" i="7"/>
  <c r="D600" i="7"/>
  <c r="D587" i="7"/>
  <c r="D574" i="7"/>
  <c r="D561" i="7"/>
  <c r="D548" i="7"/>
  <c r="D535" i="7"/>
  <c r="D522" i="7"/>
  <c r="D509" i="7"/>
  <c r="D496" i="7"/>
  <c r="D483" i="7"/>
  <c r="D470" i="7"/>
  <c r="D457" i="7"/>
  <c r="D444" i="7"/>
  <c r="D431" i="7"/>
  <c r="D418" i="7"/>
  <c r="D405" i="7"/>
  <c r="D392" i="7"/>
  <c r="D379" i="7"/>
  <c r="D366" i="7"/>
  <c r="D353" i="7"/>
  <c r="D341" i="7"/>
  <c r="D329" i="7"/>
  <c r="D317" i="7"/>
  <c r="D305" i="7"/>
  <c r="D293" i="7"/>
  <c r="D278" i="7"/>
  <c r="D280" i="7"/>
  <c r="D268" i="7"/>
  <c r="D256" i="7"/>
  <c r="D244" i="7"/>
  <c r="D232" i="7"/>
  <c r="D220" i="7"/>
  <c r="D208" i="7"/>
  <c r="D196" i="7"/>
  <c r="D184" i="7"/>
  <c r="D172" i="7"/>
  <c r="D160" i="7"/>
  <c r="D148" i="7"/>
  <c r="D136" i="7"/>
  <c r="D124" i="7"/>
  <c r="D112" i="7"/>
  <c r="D100" i="7"/>
  <c r="D88" i="7"/>
  <c r="D76" i="7"/>
  <c r="D64" i="7"/>
  <c r="D52" i="7"/>
  <c r="D40" i="7"/>
  <c r="D28" i="7"/>
  <c r="D16" i="7"/>
  <c r="H619" i="7"/>
  <c r="H5" i="7"/>
  <c r="J5" i="7"/>
  <c r="H850" i="7"/>
  <c r="H838" i="7"/>
  <c r="H809" i="7"/>
  <c r="H797" i="7"/>
  <c r="H785" i="7"/>
  <c r="H773" i="7"/>
  <c r="H761" i="7"/>
  <c r="H749" i="7"/>
  <c r="H736" i="7"/>
  <c r="H698" i="7"/>
  <c r="H685" i="7"/>
  <c r="H645" i="7"/>
  <c r="H671" i="7"/>
  <c r="H658" i="7"/>
  <c r="H632" i="7"/>
  <c r="H606" i="7"/>
  <c r="H593" i="7"/>
  <c r="H580" i="7"/>
  <c r="H567" i="7"/>
  <c r="H554" i="7"/>
  <c r="H424" i="7"/>
  <c r="H398" i="7"/>
  <c r="H385" i="7"/>
  <c r="H310" i="7"/>
  <c r="H298" i="7"/>
  <c r="H285" i="7"/>
  <c r="H273" i="7"/>
  <c r="H261" i="7"/>
  <c r="H249" i="7"/>
  <c r="H237" i="7"/>
  <c r="H225" i="7"/>
  <c r="H213" i="7"/>
  <c r="H201" i="7"/>
  <c r="H189" i="7"/>
  <c r="H177" i="7"/>
  <c r="H165" i="7"/>
  <c r="H153" i="7"/>
  <c r="H141" i="7"/>
  <c r="H129" i="7"/>
  <c r="H117" i="7"/>
  <c r="H105" i="7"/>
  <c r="H93" i="7"/>
  <c r="H33" i="7"/>
  <c r="H1002" i="16" l="1"/>
  <c r="E40" i="1" s="1"/>
  <c r="H436" i="16"/>
  <c r="E21" i="1" s="1"/>
  <c r="E54" i="1" l="1"/>
  <c r="M1" i="16"/>
  <c r="N735" i="16" s="1"/>
  <c r="H735" i="16" s="1"/>
  <c r="H606" i="16"/>
  <c r="E26" i="1" s="1"/>
  <c r="H572" i="16"/>
  <c r="E25" i="1" s="1"/>
  <c r="H504" i="16"/>
  <c r="E23" i="1" s="1"/>
  <c r="H470" i="16"/>
  <c r="E22" i="1" s="1"/>
  <c r="H402" i="16"/>
  <c r="E20" i="1" s="1"/>
  <c r="H368" i="16"/>
  <c r="E19" i="1" s="1"/>
  <c r="H300" i="16"/>
  <c r="E17" i="1" s="1"/>
  <c r="H233" i="16"/>
  <c r="E15" i="1" s="1"/>
  <c r="H199" i="16"/>
  <c r="E14" i="1" s="1"/>
  <c r="H163" i="16"/>
  <c r="E13" i="1" s="1"/>
  <c r="H127" i="16"/>
  <c r="E12" i="1" s="1"/>
  <c r="H32" i="16"/>
  <c r="E9" i="1" s="1"/>
  <c r="J101" i="16"/>
  <c r="M57" i="16" l="1"/>
  <c r="M28" i="16"/>
  <c r="F28" i="16" s="1"/>
  <c r="H28" i="16" s="1"/>
  <c r="F57" i="16" l="1"/>
  <c r="H57" i="16" s="1"/>
  <c r="J28" i="16"/>
  <c r="J57" i="16" l="1"/>
  <c r="C28" i="1" l="1"/>
  <c r="C153" i="1" s="1"/>
  <c r="B28" i="1"/>
  <c r="G733" i="7"/>
  <c r="G732" i="7"/>
  <c r="G730" i="7"/>
  <c r="G729" i="7" s="1"/>
  <c r="G727" i="7"/>
  <c r="C725" i="7"/>
  <c r="G736" i="7" l="1"/>
  <c r="C131" i="1"/>
  <c r="G721" i="7"/>
  <c r="G720" i="7" s="1"/>
  <c r="G718" i="7"/>
  <c r="G717" i="7" s="1"/>
  <c r="G715" i="7"/>
  <c r="C713" i="7"/>
  <c r="C738" i="7"/>
  <c r="C739" i="7"/>
  <c r="C744" i="7" s="1"/>
  <c r="G741" i="7"/>
  <c r="G746" i="7"/>
  <c r="G705" i="7"/>
  <c r="G723" i="7" l="1"/>
  <c r="G744" i="7"/>
  <c r="G743" i="7" s="1"/>
  <c r="E820" i="7"/>
  <c r="H538" i="16"/>
  <c r="E24" i="1" s="1"/>
  <c r="E115" i="1" l="1"/>
  <c r="E137" i="1"/>
  <c r="E126" i="1"/>
  <c r="E148" i="1" l="1"/>
  <c r="G283" i="7"/>
  <c r="G278" i="7"/>
  <c r="G307" i="7"/>
  <c r="G305" i="7"/>
  <c r="G304" i="7" s="1"/>
  <c r="G302" i="7"/>
  <c r="C300" i="7"/>
  <c r="C305" i="7" s="1"/>
  <c r="G675" i="7"/>
  <c r="G16" i="7"/>
  <c r="G708" i="7"/>
  <c r="G707" i="7" s="1"/>
  <c r="G704" i="7"/>
  <c r="G702" i="7"/>
  <c r="C700" i="7"/>
  <c r="G694" i="7"/>
  <c r="G692" i="7"/>
  <c r="G691" i="7" s="1"/>
  <c r="G689" i="7"/>
  <c r="C687" i="7"/>
  <c r="G681" i="7"/>
  <c r="G678" i="7"/>
  <c r="G310" i="7" l="1"/>
  <c r="G677" i="7"/>
  <c r="G685" i="7" s="1"/>
  <c r="G711" i="7"/>
  <c r="G698" i="7"/>
  <c r="G845" i="7"/>
  <c r="G844" i="7" s="1"/>
  <c r="C840" i="7"/>
  <c r="G848" i="7"/>
  <c r="G847" i="7" s="1"/>
  <c r="G842" i="7"/>
  <c r="G836" i="7"/>
  <c r="G835" i="7" s="1"/>
  <c r="C828" i="7"/>
  <c r="G823" i="7"/>
  <c r="C812" i="7"/>
  <c r="G832" i="7"/>
  <c r="G830" i="7"/>
  <c r="G821" i="7"/>
  <c r="G820" i="7"/>
  <c r="G819" i="7"/>
  <c r="G818" i="7"/>
  <c r="G817" i="7"/>
  <c r="G814" i="7"/>
  <c r="C811" i="7"/>
  <c r="G18" i="7"/>
  <c r="G13" i="7"/>
  <c r="C40" i="1"/>
  <c r="B40" i="1"/>
  <c r="J997" i="16"/>
  <c r="J996" i="16"/>
  <c r="J995" i="16"/>
  <c r="J994" i="16"/>
  <c r="J993" i="16"/>
  <c r="J992" i="16"/>
  <c r="J991" i="16"/>
  <c r="J990" i="16"/>
  <c r="J989" i="16"/>
  <c r="J988" i="16"/>
  <c r="J987" i="16"/>
  <c r="J986" i="16"/>
  <c r="J985" i="16"/>
  <c r="J984" i="16"/>
  <c r="J983" i="16"/>
  <c r="J982" i="16"/>
  <c r="J981" i="16"/>
  <c r="J980" i="16"/>
  <c r="J979" i="16"/>
  <c r="J978" i="16"/>
  <c r="J977" i="16"/>
  <c r="J976" i="16"/>
  <c r="J975" i="16"/>
  <c r="J974" i="16"/>
  <c r="J973" i="16"/>
  <c r="J667" i="16"/>
  <c r="J666" i="16"/>
  <c r="J665" i="16"/>
  <c r="J664" i="16"/>
  <c r="J663" i="16"/>
  <c r="J662" i="16"/>
  <c r="J661" i="16"/>
  <c r="J660" i="16"/>
  <c r="J659" i="16"/>
  <c r="J658" i="16"/>
  <c r="J657" i="16"/>
  <c r="J656" i="16"/>
  <c r="J655" i="16"/>
  <c r="J654" i="16"/>
  <c r="J653" i="16"/>
  <c r="J652" i="16"/>
  <c r="J651" i="16"/>
  <c r="J650" i="16"/>
  <c r="J649" i="16"/>
  <c r="J648" i="16"/>
  <c r="J647" i="16"/>
  <c r="J646" i="16"/>
  <c r="J645" i="16"/>
  <c r="J644" i="16"/>
  <c r="J643" i="16"/>
  <c r="J642" i="16"/>
  <c r="M668" i="16" s="1"/>
  <c r="C27" i="1"/>
  <c r="B27" i="1"/>
  <c r="J634" i="16"/>
  <c r="J633" i="16"/>
  <c r="J632" i="16"/>
  <c r="J631" i="16"/>
  <c r="J630" i="16"/>
  <c r="J629" i="16"/>
  <c r="J628" i="16"/>
  <c r="J627" i="16"/>
  <c r="J626" i="16"/>
  <c r="J625" i="16"/>
  <c r="J624" i="16"/>
  <c r="J623" i="16"/>
  <c r="J622" i="16"/>
  <c r="J621" i="16"/>
  <c r="J620" i="16"/>
  <c r="J619" i="16"/>
  <c r="J618" i="16"/>
  <c r="J617" i="16"/>
  <c r="J616" i="16"/>
  <c r="J615" i="16"/>
  <c r="J614" i="16"/>
  <c r="J613" i="16"/>
  <c r="J612" i="16"/>
  <c r="J611" i="16"/>
  <c r="J610" i="16"/>
  <c r="J609" i="16"/>
  <c r="C26" i="1"/>
  <c r="B26" i="1"/>
  <c r="C25" i="1"/>
  <c r="B25" i="1"/>
  <c r="J601" i="16"/>
  <c r="J600" i="16"/>
  <c r="J599" i="16"/>
  <c r="J598" i="16"/>
  <c r="J597" i="16"/>
  <c r="J596" i="16"/>
  <c r="J595" i="16"/>
  <c r="J594" i="16"/>
  <c r="J593" i="16"/>
  <c r="J592" i="16"/>
  <c r="J591" i="16"/>
  <c r="J590" i="16"/>
  <c r="J589" i="16"/>
  <c r="J588" i="16"/>
  <c r="J587" i="16"/>
  <c r="J586" i="16"/>
  <c r="J585" i="16"/>
  <c r="J584" i="16"/>
  <c r="J583" i="16"/>
  <c r="J582" i="16"/>
  <c r="J581" i="16"/>
  <c r="J580" i="16"/>
  <c r="J579" i="16"/>
  <c r="J578" i="16"/>
  <c r="J577" i="16"/>
  <c r="J576" i="16"/>
  <c r="E153" i="1" l="1"/>
  <c r="E152" i="1"/>
  <c r="E131" i="1"/>
  <c r="E130" i="1"/>
  <c r="E129" i="1"/>
  <c r="E151" i="1"/>
  <c r="E150" i="1"/>
  <c r="E128" i="1"/>
  <c r="M602" i="16"/>
  <c r="F602" i="16" s="1"/>
  <c r="H602" i="16" s="1"/>
  <c r="M635" i="16"/>
  <c r="F635" i="16" s="1"/>
  <c r="F668" i="16"/>
  <c r="H668" i="16" s="1"/>
  <c r="C129" i="1"/>
  <c r="C151" i="1"/>
  <c r="C150" i="1"/>
  <c r="C128" i="1"/>
  <c r="C152" i="1"/>
  <c r="C130" i="1"/>
  <c r="I711" i="7"/>
  <c r="G838" i="7"/>
  <c r="G850" i="7"/>
  <c r="G816" i="7"/>
  <c r="G826" i="7" s="1"/>
  <c r="I972" i="16"/>
  <c r="J972" i="16" s="1"/>
  <c r="M998" i="16"/>
  <c r="F998" i="16" s="1"/>
  <c r="H998" i="16" s="1"/>
  <c r="I641" i="16"/>
  <c r="J641" i="16" s="1"/>
  <c r="I608" i="16"/>
  <c r="J608" i="16" s="1"/>
  <c r="I575" i="16"/>
  <c r="J575" i="16" s="1"/>
  <c r="J998" i="16" l="1"/>
  <c r="J668" i="16"/>
  <c r="H635" i="16"/>
  <c r="J635" i="16" s="1"/>
  <c r="J602" i="16"/>
  <c r="J844" i="16" l="1"/>
  <c r="J843" i="16"/>
  <c r="J842" i="16"/>
  <c r="J678" i="16"/>
  <c r="E122" i="1" l="1"/>
  <c r="E144" i="1"/>
  <c r="C39" i="1" l="1"/>
  <c r="J965" i="16"/>
  <c r="J964" i="16"/>
  <c r="J963" i="16"/>
  <c r="J962" i="16"/>
  <c r="J961" i="16"/>
  <c r="J960" i="16"/>
  <c r="J959" i="16"/>
  <c r="J958" i="16"/>
  <c r="J957" i="16"/>
  <c r="J956" i="16"/>
  <c r="J955" i="16"/>
  <c r="J954" i="16"/>
  <c r="J953" i="16"/>
  <c r="J952" i="16"/>
  <c r="J951" i="16"/>
  <c r="J950" i="16"/>
  <c r="J949" i="16"/>
  <c r="J948" i="16"/>
  <c r="J947" i="16"/>
  <c r="J946" i="16"/>
  <c r="J945" i="16"/>
  <c r="J944" i="16"/>
  <c r="J943" i="16"/>
  <c r="J941" i="16"/>
  <c r="C38" i="1"/>
  <c r="B38" i="1"/>
  <c r="J932" i="16"/>
  <c r="J931" i="16"/>
  <c r="J930" i="16"/>
  <c r="J929" i="16"/>
  <c r="J928" i="16"/>
  <c r="J927" i="16"/>
  <c r="J926" i="16"/>
  <c r="J925" i="16"/>
  <c r="J924" i="16"/>
  <c r="J923" i="16"/>
  <c r="J922" i="16"/>
  <c r="J921" i="16"/>
  <c r="J920" i="16"/>
  <c r="J919" i="16"/>
  <c r="J918" i="16"/>
  <c r="J917" i="16"/>
  <c r="J916" i="16"/>
  <c r="J915" i="16"/>
  <c r="J914" i="16"/>
  <c r="J913" i="16"/>
  <c r="J912" i="16"/>
  <c r="J911" i="16"/>
  <c r="J910" i="16"/>
  <c r="J908" i="16"/>
  <c r="C37" i="1"/>
  <c r="C159" i="1" s="1"/>
  <c r="B37" i="1"/>
  <c r="J899" i="16"/>
  <c r="J898" i="16"/>
  <c r="J897" i="16"/>
  <c r="J896" i="16"/>
  <c r="J895" i="16"/>
  <c r="J894" i="16"/>
  <c r="J893" i="16"/>
  <c r="J892" i="16"/>
  <c r="J891" i="16"/>
  <c r="J890" i="16"/>
  <c r="J889" i="16"/>
  <c r="J888" i="16"/>
  <c r="J887" i="16"/>
  <c r="J886" i="16"/>
  <c r="J885" i="16"/>
  <c r="J884" i="16"/>
  <c r="J883" i="16"/>
  <c r="J882" i="16"/>
  <c r="J881" i="16"/>
  <c r="J880" i="16"/>
  <c r="J879" i="16"/>
  <c r="J878" i="16"/>
  <c r="J876" i="16"/>
  <c r="J875" i="16"/>
  <c r="E166" i="1"/>
  <c r="C36" i="1"/>
  <c r="C158" i="1" s="1"/>
  <c r="B36" i="1"/>
  <c r="J866" i="16"/>
  <c r="J865" i="16"/>
  <c r="J864" i="16"/>
  <c r="J863" i="16"/>
  <c r="J862" i="16"/>
  <c r="J861" i="16"/>
  <c r="J860" i="16"/>
  <c r="J859" i="16"/>
  <c r="J858" i="16"/>
  <c r="J857" i="16"/>
  <c r="J856" i="16"/>
  <c r="J855" i="16"/>
  <c r="J854" i="16"/>
  <c r="J853" i="16"/>
  <c r="J852" i="16"/>
  <c r="J851" i="16"/>
  <c r="J850" i="16"/>
  <c r="J849" i="16"/>
  <c r="J848" i="16"/>
  <c r="J847" i="16"/>
  <c r="J846" i="16"/>
  <c r="J845" i="16"/>
  <c r="E165" i="1"/>
  <c r="C35" i="1"/>
  <c r="C157" i="1" s="1"/>
  <c r="B35" i="1"/>
  <c r="J833" i="16"/>
  <c r="J832" i="16"/>
  <c r="J831" i="16"/>
  <c r="J830" i="16"/>
  <c r="J829" i="16"/>
  <c r="J828" i="16"/>
  <c r="J827" i="16"/>
  <c r="J826" i="16"/>
  <c r="J825" i="16"/>
  <c r="J824" i="16"/>
  <c r="J823" i="16"/>
  <c r="J822" i="16"/>
  <c r="J821" i="16"/>
  <c r="J820" i="16"/>
  <c r="J819" i="16"/>
  <c r="J818" i="16"/>
  <c r="J817" i="16"/>
  <c r="J816" i="16"/>
  <c r="J815" i="16"/>
  <c r="J814" i="16"/>
  <c r="J813" i="16"/>
  <c r="J812" i="16"/>
  <c r="J810" i="16"/>
  <c r="J809" i="16"/>
  <c r="E164" i="1"/>
  <c r="C34" i="1"/>
  <c r="B34" i="1"/>
  <c r="B33" i="1"/>
  <c r="J800" i="16"/>
  <c r="J799" i="16"/>
  <c r="J798" i="16"/>
  <c r="J797" i="16"/>
  <c r="J796" i="16"/>
  <c r="J795" i="16"/>
  <c r="J794" i="16"/>
  <c r="J793" i="16"/>
  <c r="J792" i="16"/>
  <c r="J791" i="16"/>
  <c r="J790" i="16"/>
  <c r="J789" i="16"/>
  <c r="J788" i="16"/>
  <c r="J787" i="16"/>
  <c r="J786" i="16"/>
  <c r="J785" i="16"/>
  <c r="J784" i="16"/>
  <c r="J783" i="16"/>
  <c r="J782" i="16"/>
  <c r="J781" i="16"/>
  <c r="J780" i="16"/>
  <c r="J779" i="16"/>
  <c r="J777" i="16"/>
  <c r="J776" i="16"/>
  <c r="E163" i="1"/>
  <c r="C33" i="1"/>
  <c r="J745" i="16"/>
  <c r="J767" i="16"/>
  <c r="J766" i="16"/>
  <c r="J765" i="16"/>
  <c r="J764" i="16"/>
  <c r="J763" i="16"/>
  <c r="J762" i="16"/>
  <c r="J761" i="16"/>
  <c r="J760" i="16"/>
  <c r="J759" i="16"/>
  <c r="J758" i="16"/>
  <c r="J757" i="16"/>
  <c r="J756" i="16"/>
  <c r="J755" i="16"/>
  <c r="J754" i="16"/>
  <c r="J753" i="16"/>
  <c r="J752" i="16"/>
  <c r="J751" i="16"/>
  <c r="J750" i="16"/>
  <c r="J749" i="16"/>
  <c r="J748" i="16"/>
  <c r="J747" i="16"/>
  <c r="J746" i="16"/>
  <c r="J744" i="16"/>
  <c r="J743" i="16"/>
  <c r="C32" i="1"/>
  <c r="B32" i="1"/>
  <c r="C31" i="1"/>
  <c r="B31" i="1"/>
  <c r="J734" i="16"/>
  <c r="J733" i="16"/>
  <c r="J732" i="16"/>
  <c r="J731" i="16"/>
  <c r="J730" i="16"/>
  <c r="J729" i="16"/>
  <c r="J728" i="16"/>
  <c r="J727" i="16"/>
  <c r="J726" i="16"/>
  <c r="J725" i="16"/>
  <c r="J724" i="16"/>
  <c r="J723" i="16"/>
  <c r="J722" i="16"/>
  <c r="J721" i="16"/>
  <c r="J720" i="16"/>
  <c r="J719" i="16"/>
  <c r="J718" i="16"/>
  <c r="J717" i="16"/>
  <c r="J716" i="16"/>
  <c r="J715" i="16"/>
  <c r="J714" i="16"/>
  <c r="J713" i="16"/>
  <c r="J712" i="16"/>
  <c r="J711" i="16"/>
  <c r="J710" i="16"/>
  <c r="J701" i="16"/>
  <c r="J700" i="16"/>
  <c r="J699" i="16"/>
  <c r="J698" i="16"/>
  <c r="J697" i="16"/>
  <c r="J696" i="16"/>
  <c r="J695" i="16"/>
  <c r="J694" i="16"/>
  <c r="J693" i="16"/>
  <c r="J692" i="16"/>
  <c r="J691" i="16"/>
  <c r="J690" i="16"/>
  <c r="J689" i="16"/>
  <c r="J688" i="16"/>
  <c r="J687" i="16"/>
  <c r="J686" i="16"/>
  <c r="J685" i="16"/>
  <c r="J684" i="16"/>
  <c r="J683" i="16"/>
  <c r="J682" i="16"/>
  <c r="J681" i="16"/>
  <c r="J680" i="16"/>
  <c r="J679" i="16"/>
  <c r="J677" i="16"/>
  <c r="J676" i="16"/>
  <c r="J567" i="16"/>
  <c r="J566" i="16"/>
  <c r="J565" i="16"/>
  <c r="J564" i="16"/>
  <c r="J563" i="16"/>
  <c r="J562" i="16"/>
  <c r="J561" i="16"/>
  <c r="J560" i="16"/>
  <c r="J559" i="16"/>
  <c r="J558" i="16"/>
  <c r="J557" i="16"/>
  <c r="J556" i="16"/>
  <c r="J555" i="16"/>
  <c r="J554" i="16"/>
  <c r="J553" i="16"/>
  <c r="J552" i="16"/>
  <c r="J551" i="16"/>
  <c r="J550" i="16"/>
  <c r="J549" i="16"/>
  <c r="J548" i="16"/>
  <c r="J547" i="16"/>
  <c r="J546" i="16"/>
  <c r="J545" i="16"/>
  <c r="J544" i="16"/>
  <c r="J543" i="16"/>
  <c r="J542" i="16"/>
  <c r="C24" i="1"/>
  <c r="B24" i="1"/>
  <c r="J533" i="16"/>
  <c r="J532" i="16"/>
  <c r="J531" i="16"/>
  <c r="J530" i="16"/>
  <c r="J529" i="16"/>
  <c r="J528" i="16"/>
  <c r="J527" i="16"/>
  <c r="J526" i="16"/>
  <c r="J525" i="16"/>
  <c r="J524" i="16"/>
  <c r="J523" i="16"/>
  <c r="J522" i="16"/>
  <c r="J521" i="16"/>
  <c r="J520" i="16"/>
  <c r="J519" i="16"/>
  <c r="J518" i="16"/>
  <c r="J517" i="16"/>
  <c r="J516" i="16"/>
  <c r="J515" i="16"/>
  <c r="J514" i="16"/>
  <c r="J513" i="16"/>
  <c r="J512" i="16"/>
  <c r="J511" i="16"/>
  <c r="J510" i="16"/>
  <c r="J509" i="16"/>
  <c r="J508" i="16"/>
  <c r="C23" i="1"/>
  <c r="B23" i="1"/>
  <c r="J476" i="16"/>
  <c r="J499" i="16"/>
  <c r="J498" i="16"/>
  <c r="J497" i="16"/>
  <c r="J496" i="16"/>
  <c r="J495" i="16"/>
  <c r="J494" i="16"/>
  <c r="J493" i="16"/>
  <c r="J492" i="16"/>
  <c r="J491" i="16"/>
  <c r="J490" i="16"/>
  <c r="J489" i="16"/>
  <c r="J488" i="16"/>
  <c r="J487" i="16"/>
  <c r="J486" i="16"/>
  <c r="J485" i="16"/>
  <c r="J484" i="16"/>
  <c r="J483" i="16"/>
  <c r="J482" i="16"/>
  <c r="J481" i="16"/>
  <c r="J480" i="16"/>
  <c r="J479" i="16"/>
  <c r="J478" i="16"/>
  <c r="J477" i="16"/>
  <c r="J475" i="16"/>
  <c r="J474" i="16"/>
  <c r="C22" i="1"/>
  <c r="B22" i="1"/>
  <c r="C21" i="1"/>
  <c r="B21" i="1"/>
  <c r="J465" i="16"/>
  <c r="J464" i="16"/>
  <c r="J463" i="16"/>
  <c r="J462" i="16"/>
  <c r="J461" i="16"/>
  <c r="J460" i="16"/>
  <c r="J459" i="16"/>
  <c r="J458" i="16"/>
  <c r="J457" i="16"/>
  <c r="J456" i="16"/>
  <c r="J455" i="16"/>
  <c r="J454" i="16"/>
  <c r="J453" i="16"/>
  <c r="J452" i="16"/>
  <c r="J451" i="16"/>
  <c r="J450" i="16"/>
  <c r="J449" i="16"/>
  <c r="J448" i="16"/>
  <c r="J447" i="16"/>
  <c r="J446" i="16"/>
  <c r="J445" i="16"/>
  <c r="J444" i="16"/>
  <c r="J443" i="16"/>
  <c r="J442" i="16"/>
  <c r="J441" i="16"/>
  <c r="J440" i="16"/>
  <c r="J431" i="16"/>
  <c r="J430" i="16"/>
  <c r="J429" i="16"/>
  <c r="J428" i="16"/>
  <c r="J427" i="16"/>
  <c r="J426" i="16"/>
  <c r="J425" i="16"/>
  <c r="J424" i="16"/>
  <c r="J423" i="16"/>
  <c r="J422" i="16"/>
  <c r="J421" i="16"/>
  <c r="J420" i="16"/>
  <c r="J419" i="16"/>
  <c r="J418" i="16"/>
  <c r="J417" i="16"/>
  <c r="J416" i="16"/>
  <c r="J415" i="16"/>
  <c r="J414" i="16"/>
  <c r="J413" i="16"/>
  <c r="J412" i="16"/>
  <c r="J411" i="16"/>
  <c r="J410" i="16"/>
  <c r="J409" i="16"/>
  <c r="J408" i="16"/>
  <c r="J407" i="16"/>
  <c r="J406" i="16"/>
  <c r="C20" i="1"/>
  <c r="B20" i="1"/>
  <c r="J397" i="16"/>
  <c r="J396" i="16"/>
  <c r="J395" i="16"/>
  <c r="J394" i="16"/>
  <c r="J393" i="16"/>
  <c r="J392" i="16"/>
  <c r="J391" i="16"/>
  <c r="J390" i="16"/>
  <c r="J389" i="16"/>
  <c r="J388" i="16"/>
  <c r="J387" i="16"/>
  <c r="J386" i="16"/>
  <c r="J385" i="16"/>
  <c r="J384" i="16"/>
  <c r="J383" i="16"/>
  <c r="J382" i="16"/>
  <c r="J381" i="16"/>
  <c r="J380" i="16"/>
  <c r="J379" i="16"/>
  <c r="J378" i="16"/>
  <c r="J377" i="16"/>
  <c r="J376" i="16"/>
  <c r="J375" i="16"/>
  <c r="J374" i="16"/>
  <c r="J373" i="16"/>
  <c r="J372" i="16"/>
  <c r="C19" i="1"/>
  <c r="B19" i="1"/>
  <c r="J363" i="16"/>
  <c r="J362" i="16"/>
  <c r="J361" i="16"/>
  <c r="J360" i="16"/>
  <c r="J359" i="16"/>
  <c r="J358" i="16"/>
  <c r="J357" i="16"/>
  <c r="J356" i="16"/>
  <c r="J355" i="16"/>
  <c r="J354" i="16"/>
  <c r="J353" i="16"/>
  <c r="J352" i="16"/>
  <c r="J351" i="16"/>
  <c r="J350" i="16"/>
  <c r="J349" i="16"/>
  <c r="J348" i="16"/>
  <c r="J347" i="16"/>
  <c r="J346" i="16"/>
  <c r="J345" i="16"/>
  <c r="J344" i="16"/>
  <c r="J343" i="16"/>
  <c r="J342" i="16"/>
  <c r="J341" i="16"/>
  <c r="J340" i="16"/>
  <c r="J339" i="16"/>
  <c r="J338" i="16"/>
  <c r="E121" i="1"/>
  <c r="C18" i="1"/>
  <c r="B18" i="1"/>
  <c r="J329" i="16"/>
  <c r="J328" i="16"/>
  <c r="J327" i="16"/>
  <c r="J326" i="16"/>
  <c r="J325" i="16"/>
  <c r="J324" i="16"/>
  <c r="J323" i="16"/>
  <c r="J322" i="16"/>
  <c r="J321" i="16"/>
  <c r="J320" i="16"/>
  <c r="J319" i="16"/>
  <c r="J318" i="16"/>
  <c r="J317" i="16"/>
  <c r="J316" i="16"/>
  <c r="J315" i="16"/>
  <c r="J314" i="16"/>
  <c r="J313" i="16"/>
  <c r="J312" i="16"/>
  <c r="J311" i="16"/>
  <c r="J310" i="16"/>
  <c r="J309" i="16"/>
  <c r="J308" i="16"/>
  <c r="J307" i="16"/>
  <c r="J306" i="16"/>
  <c r="J305" i="16"/>
  <c r="J304" i="16"/>
  <c r="E120" i="1"/>
  <c r="C17" i="1"/>
  <c r="B17" i="1"/>
  <c r="J295" i="16"/>
  <c r="J294" i="16"/>
  <c r="J293" i="16"/>
  <c r="J292" i="16"/>
  <c r="J291" i="16"/>
  <c r="J290" i="16"/>
  <c r="J289" i="16"/>
  <c r="J288" i="16"/>
  <c r="J287" i="16"/>
  <c r="J286" i="16"/>
  <c r="J285" i="16"/>
  <c r="J284" i="16"/>
  <c r="J283" i="16"/>
  <c r="J282" i="16"/>
  <c r="J281" i="16"/>
  <c r="J280" i="16"/>
  <c r="J279" i="16"/>
  <c r="J278" i="16"/>
  <c r="J277" i="16"/>
  <c r="J276" i="16"/>
  <c r="J275" i="16"/>
  <c r="J274" i="16"/>
  <c r="J273" i="16"/>
  <c r="J272" i="16"/>
  <c r="J271" i="16"/>
  <c r="J270" i="16"/>
  <c r="J236" i="16"/>
  <c r="J237" i="16"/>
  <c r="J238" i="16"/>
  <c r="J239" i="16"/>
  <c r="J240" i="16"/>
  <c r="J241" i="16"/>
  <c r="J242" i="16"/>
  <c r="J243" i="16"/>
  <c r="J244" i="16"/>
  <c r="J245" i="16"/>
  <c r="J246" i="16"/>
  <c r="J247" i="16"/>
  <c r="J248" i="16"/>
  <c r="J249" i="16"/>
  <c r="J250" i="16"/>
  <c r="J251" i="16"/>
  <c r="J252" i="16"/>
  <c r="J253" i="16"/>
  <c r="J254" i="16"/>
  <c r="J255" i="16"/>
  <c r="J256" i="16"/>
  <c r="J257" i="16"/>
  <c r="J258" i="16"/>
  <c r="J259" i="16"/>
  <c r="J260" i="16"/>
  <c r="J261" i="16"/>
  <c r="C16" i="1"/>
  <c r="B16" i="1"/>
  <c r="B14" i="1"/>
  <c r="B13" i="1"/>
  <c r="C15" i="1"/>
  <c r="J228" i="16"/>
  <c r="J227" i="16"/>
  <c r="J226" i="16"/>
  <c r="J225" i="16"/>
  <c r="J224" i="16"/>
  <c r="J223" i="16"/>
  <c r="J222" i="16"/>
  <c r="J221" i="16"/>
  <c r="J220" i="16"/>
  <c r="J219" i="16"/>
  <c r="J218" i="16"/>
  <c r="J217" i="16"/>
  <c r="J216" i="16"/>
  <c r="J215" i="16"/>
  <c r="J214" i="16"/>
  <c r="J213" i="16"/>
  <c r="J212" i="16"/>
  <c r="J211" i="16"/>
  <c r="J210" i="16"/>
  <c r="J209" i="16"/>
  <c r="J208" i="16"/>
  <c r="J207" i="16"/>
  <c r="J206" i="16"/>
  <c r="J205" i="16"/>
  <c r="J204" i="16"/>
  <c r="J203" i="16"/>
  <c r="J184" i="16"/>
  <c r="J183" i="16"/>
  <c r="J182" i="16"/>
  <c r="J181" i="16"/>
  <c r="J180" i="16"/>
  <c r="J179" i="16"/>
  <c r="J178" i="16"/>
  <c r="J177" i="16"/>
  <c r="J176" i="16"/>
  <c r="J175" i="16"/>
  <c r="J174" i="16"/>
  <c r="J173" i="16"/>
  <c r="J172" i="16"/>
  <c r="J169" i="16"/>
  <c r="J168" i="16"/>
  <c r="J167" i="16"/>
  <c r="J112" i="16"/>
  <c r="J111" i="16"/>
  <c r="J110" i="16"/>
  <c r="J109" i="16"/>
  <c r="J108" i="16"/>
  <c r="J107" i="16"/>
  <c r="J106" i="16"/>
  <c r="J105" i="16"/>
  <c r="J104" i="16"/>
  <c r="J103" i="16"/>
  <c r="J102" i="16"/>
  <c r="J100" i="16"/>
  <c r="J99" i="16"/>
  <c r="J96" i="16"/>
  <c r="J95" i="16"/>
  <c r="J94" i="16"/>
  <c r="J67" i="16"/>
  <c r="J66" i="16"/>
  <c r="J65" i="16"/>
  <c r="J38" i="16"/>
  <c r="J37" i="16"/>
  <c r="J36" i="16"/>
  <c r="J9" i="16"/>
  <c r="J8" i="16"/>
  <c r="J7" i="16"/>
  <c r="J148" i="16"/>
  <c r="J147" i="16"/>
  <c r="J146" i="16"/>
  <c r="J145" i="16"/>
  <c r="J144" i="16"/>
  <c r="J143" i="16"/>
  <c r="J142" i="16"/>
  <c r="J141" i="16"/>
  <c r="J140" i="16"/>
  <c r="J139" i="16"/>
  <c r="J138" i="16"/>
  <c r="J137" i="16"/>
  <c r="J136" i="16"/>
  <c r="J133" i="16"/>
  <c r="J132" i="16"/>
  <c r="J131" i="16"/>
  <c r="C14" i="1"/>
  <c r="J194" i="16"/>
  <c r="J193" i="16"/>
  <c r="J192" i="16"/>
  <c r="J191" i="16"/>
  <c r="J190" i="16"/>
  <c r="J189" i="16"/>
  <c r="J188" i="16"/>
  <c r="J187" i="16"/>
  <c r="J186" i="16"/>
  <c r="J185" i="16"/>
  <c r="J171" i="16"/>
  <c r="J170" i="16"/>
  <c r="C13" i="1"/>
  <c r="M534" i="16" l="1"/>
  <c r="C40" i="15"/>
  <c r="C31" i="15"/>
  <c r="C37" i="15"/>
  <c r="C36" i="15"/>
  <c r="C35" i="15"/>
  <c r="C34" i="15"/>
  <c r="C33" i="15"/>
  <c r="C39" i="15"/>
  <c r="C32" i="15"/>
  <c r="C38" i="15"/>
  <c r="E149" i="1"/>
  <c r="E127" i="1"/>
  <c r="E125" i="1"/>
  <c r="E147" i="1"/>
  <c r="E124" i="1"/>
  <c r="E146" i="1"/>
  <c r="E123" i="1"/>
  <c r="E145" i="1"/>
  <c r="E140" i="1"/>
  <c r="E118" i="1"/>
  <c r="M466" i="16"/>
  <c r="F466" i="16" s="1"/>
  <c r="H466" i="16" s="1"/>
  <c r="M432" i="16"/>
  <c r="F432" i="16" s="1"/>
  <c r="H432" i="16" s="1"/>
  <c r="E139" i="1"/>
  <c r="E117" i="1"/>
  <c r="E142" i="1"/>
  <c r="M364" i="16"/>
  <c r="E167" i="1"/>
  <c r="M398" i="16"/>
  <c r="F398" i="16" s="1"/>
  <c r="H398" i="16" s="1"/>
  <c r="J398" i="16" s="1"/>
  <c r="I675" i="16"/>
  <c r="E143" i="1"/>
  <c r="C118" i="1"/>
  <c r="C140" i="1"/>
  <c r="C117" i="1"/>
  <c r="C139" i="1"/>
  <c r="C144" i="1"/>
  <c r="C122" i="1"/>
  <c r="C127" i="1"/>
  <c r="C149" i="1"/>
  <c r="C126" i="1"/>
  <c r="C148" i="1"/>
  <c r="C145" i="1"/>
  <c r="C123" i="1"/>
  <c r="C116" i="1"/>
  <c r="C138" i="1"/>
  <c r="C124" i="1"/>
  <c r="C146" i="1"/>
  <c r="C119" i="1"/>
  <c r="C141" i="1"/>
  <c r="C143" i="1"/>
  <c r="C121" i="1"/>
  <c r="C142" i="1"/>
  <c r="C120" i="1"/>
  <c r="C125" i="1"/>
  <c r="C147" i="1"/>
  <c r="C164" i="1"/>
  <c r="C166" i="1"/>
  <c r="C165" i="1"/>
  <c r="C160" i="1"/>
  <c r="C156" i="1"/>
  <c r="M735" i="16"/>
  <c r="J735" i="16" s="1"/>
  <c r="M768" i="16"/>
  <c r="J877" i="16"/>
  <c r="I742" i="16"/>
  <c r="J742" i="16" s="1"/>
  <c r="I709" i="16"/>
  <c r="J709" i="16" s="1"/>
  <c r="M702" i="16"/>
  <c r="I541" i="16"/>
  <c r="J541" i="16" s="1"/>
  <c r="M568" i="16"/>
  <c r="F568" i="16" s="1"/>
  <c r="I473" i="16"/>
  <c r="J473" i="16" s="1"/>
  <c r="M500" i="16"/>
  <c r="F500" i="16" s="1"/>
  <c r="H500" i="16" s="1"/>
  <c r="I507" i="16"/>
  <c r="J507" i="16" s="1"/>
  <c r="I439" i="16"/>
  <c r="J439" i="16" s="1"/>
  <c r="I405" i="16"/>
  <c r="J405" i="16" s="1"/>
  <c r="I371" i="16"/>
  <c r="J371" i="16" s="1"/>
  <c r="M296" i="16"/>
  <c r="F296" i="16" s="1"/>
  <c r="H296" i="16" s="1"/>
  <c r="I337" i="16"/>
  <c r="J337" i="16" s="1"/>
  <c r="M262" i="16"/>
  <c r="F262" i="16" s="1"/>
  <c r="I269" i="16"/>
  <c r="J269" i="16" s="1"/>
  <c r="I303" i="16"/>
  <c r="J303" i="16" s="1"/>
  <c r="M330" i="16"/>
  <c r="F330" i="16" s="1"/>
  <c r="H330" i="16" s="1"/>
  <c r="I235" i="16"/>
  <c r="J235" i="16" s="1"/>
  <c r="M195" i="16"/>
  <c r="F195" i="16" s="1"/>
  <c r="I202" i="16"/>
  <c r="J202" i="16" s="1"/>
  <c r="I166" i="16"/>
  <c r="J166" i="16" s="1"/>
  <c r="M229" i="16"/>
  <c r="F229" i="16" s="1"/>
  <c r="J466" i="16" l="1"/>
  <c r="F534" i="16"/>
  <c r="H534" i="16" s="1"/>
  <c r="J534" i="16" s="1"/>
  <c r="F364" i="16"/>
  <c r="H364" i="16" s="1"/>
  <c r="J432" i="16"/>
  <c r="F768" i="16"/>
  <c r="H768" i="16" s="1"/>
  <c r="J768" i="16" s="1"/>
  <c r="F702" i="16"/>
  <c r="H702" i="16" s="1"/>
  <c r="J702" i="16" s="1"/>
  <c r="C167" i="1"/>
  <c r="C163" i="1"/>
  <c r="M900" i="16"/>
  <c r="I874" i="16"/>
  <c r="J874" i="16" s="1"/>
  <c r="M867" i="16"/>
  <c r="I841" i="16"/>
  <c r="J841" i="16" s="1"/>
  <c r="J811" i="16"/>
  <c r="H568" i="16"/>
  <c r="J568" i="16" s="1"/>
  <c r="J500" i="16"/>
  <c r="H262" i="16"/>
  <c r="J262" i="16" s="1"/>
  <c r="J330" i="16"/>
  <c r="J296" i="16"/>
  <c r="H195" i="16"/>
  <c r="J195" i="16" s="1"/>
  <c r="H229" i="16"/>
  <c r="J229" i="16" s="1"/>
  <c r="J364" i="16" l="1"/>
  <c r="F867" i="16"/>
  <c r="H867" i="16" s="1"/>
  <c r="F900" i="16"/>
  <c r="H900" i="16" s="1"/>
  <c r="J900" i="16" s="1"/>
  <c r="M834" i="16"/>
  <c r="I808" i="16"/>
  <c r="J808" i="16" s="1"/>
  <c r="F834" i="16" l="1"/>
  <c r="H834" i="16" s="1"/>
  <c r="J834" i="16" s="1"/>
  <c r="J867" i="16"/>
  <c r="M868" i="16"/>
  <c r="B12" i="1"/>
  <c r="B11" i="1"/>
  <c r="B10" i="1"/>
  <c r="B9" i="1"/>
  <c r="J158" i="16"/>
  <c r="J157" i="16"/>
  <c r="J156" i="16"/>
  <c r="J155" i="16"/>
  <c r="J154" i="16"/>
  <c r="J153" i="16"/>
  <c r="J152" i="16"/>
  <c r="J151" i="16"/>
  <c r="J150" i="16"/>
  <c r="J149" i="16"/>
  <c r="J135" i="16"/>
  <c r="J134" i="16"/>
  <c r="C12" i="1"/>
  <c r="C11" i="1"/>
  <c r="J122" i="16"/>
  <c r="J121" i="16"/>
  <c r="J120" i="16"/>
  <c r="J119" i="16"/>
  <c r="J118" i="16"/>
  <c r="J117" i="16"/>
  <c r="J116" i="16"/>
  <c r="J115" i="16"/>
  <c r="J114" i="16"/>
  <c r="J113" i="16"/>
  <c r="J98" i="16"/>
  <c r="J97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C10" i="1"/>
  <c r="C9" i="1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C13" i="15" l="1"/>
  <c r="C20" i="15"/>
  <c r="C28" i="15"/>
  <c r="C26" i="15"/>
  <c r="C18" i="15"/>
  <c r="C10" i="15"/>
  <c r="C17" i="15"/>
  <c r="C19" i="15"/>
  <c r="C25" i="15"/>
  <c r="C9" i="15"/>
  <c r="C24" i="15"/>
  <c r="C16" i="15"/>
  <c r="C23" i="15"/>
  <c r="C15" i="15"/>
  <c r="C27" i="15"/>
  <c r="C22" i="15"/>
  <c r="C14" i="15"/>
  <c r="C21" i="15"/>
  <c r="C12" i="15"/>
  <c r="C11" i="15"/>
  <c r="E114" i="1"/>
  <c r="E136" i="1"/>
  <c r="E135" i="1"/>
  <c r="E113" i="1"/>
  <c r="E134" i="1"/>
  <c r="E112" i="1"/>
  <c r="C113" i="1"/>
  <c r="C135" i="1"/>
  <c r="D687" i="7"/>
  <c r="C136" i="1"/>
  <c r="C114" i="1"/>
  <c r="C137" i="1"/>
  <c r="C115" i="1"/>
  <c r="C134" i="1"/>
  <c r="C112" i="1"/>
  <c r="M159" i="16"/>
  <c r="F159" i="16" s="1"/>
  <c r="H159" i="16" s="1"/>
  <c r="I130" i="16"/>
  <c r="J130" i="16" s="1"/>
  <c r="I93" i="16"/>
  <c r="J93" i="16" s="1"/>
  <c r="M86" i="16"/>
  <c r="F86" i="16" s="1"/>
  <c r="I35" i="16"/>
  <c r="M123" i="16"/>
  <c r="F123" i="16" s="1"/>
  <c r="H123" i="16" s="1"/>
  <c r="J123" i="16" s="1"/>
  <c r="I64" i="16"/>
  <c r="E3" i="7"/>
  <c r="G25" i="7"/>
  <c r="G30" i="7"/>
  <c r="G37" i="7"/>
  <c r="G42" i="7"/>
  <c r="G49" i="7"/>
  <c r="G54" i="7"/>
  <c r="G61" i="7"/>
  <c r="G66" i="7"/>
  <c r="G73" i="7"/>
  <c r="G78" i="7"/>
  <c r="G85" i="7"/>
  <c r="G90" i="7"/>
  <c r="G97" i="7"/>
  <c r="G102" i="7"/>
  <c r="G109" i="7"/>
  <c r="G114" i="7"/>
  <c r="G121" i="7"/>
  <c r="G126" i="7"/>
  <c r="G133" i="7"/>
  <c r="G138" i="7"/>
  <c r="G145" i="7"/>
  <c r="G150" i="7"/>
  <c r="G157" i="7"/>
  <c r="G162" i="7"/>
  <c r="G169" i="7"/>
  <c r="G174" i="7"/>
  <c r="G181" i="7"/>
  <c r="G186" i="7"/>
  <c r="G193" i="7"/>
  <c r="G198" i="7"/>
  <c r="G205" i="7"/>
  <c r="G210" i="7"/>
  <c r="G217" i="7"/>
  <c r="G222" i="7"/>
  <c r="G229" i="7"/>
  <c r="G234" i="7"/>
  <c r="G241" i="7"/>
  <c r="G246" i="7"/>
  <c r="G253" i="7"/>
  <c r="G258" i="7"/>
  <c r="G265" i="7"/>
  <c r="G270" i="7"/>
  <c r="G277" i="7"/>
  <c r="G282" i="7"/>
  <c r="G290" i="7"/>
  <c r="G295" i="7"/>
  <c r="G314" i="7"/>
  <c r="G319" i="7"/>
  <c r="G326" i="7"/>
  <c r="G331" i="7"/>
  <c r="G338" i="7"/>
  <c r="G343" i="7"/>
  <c r="G350" i="7"/>
  <c r="G355" i="7"/>
  <c r="G363" i="7"/>
  <c r="G368" i="7"/>
  <c r="G376" i="7"/>
  <c r="G381" i="7"/>
  <c r="G389" i="7"/>
  <c r="G394" i="7"/>
  <c r="G402" i="7"/>
  <c r="G407" i="7"/>
  <c r="G415" i="7"/>
  <c r="G420" i="7"/>
  <c r="G428" i="7"/>
  <c r="G433" i="7"/>
  <c r="G441" i="7"/>
  <c r="G446" i="7"/>
  <c r="G454" i="7"/>
  <c r="G459" i="7"/>
  <c r="G467" i="7"/>
  <c r="G472" i="7"/>
  <c r="G480" i="7"/>
  <c r="G485" i="7"/>
  <c r="G493" i="7"/>
  <c r="G498" i="7"/>
  <c r="G506" i="7"/>
  <c r="G511" i="7"/>
  <c r="G519" i="7"/>
  <c r="G524" i="7"/>
  <c r="G532" i="7"/>
  <c r="G537" i="7"/>
  <c r="G545" i="7"/>
  <c r="G550" i="7"/>
  <c r="G558" i="7"/>
  <c r="G563" i="7"/>
  <c r="G571" i="7"/>
  <c r="G576" i="7"/>
  <c r="G584" i="7"/>
  <c r="G589" i="7"/>
  <c r="G597" i="7"/>
  <c r="G602" i="7"/>
  <c r="G610" i="7"/>
  <c r="G615" i="7"/>
  <c r="G623" i="7"/>
  <c r="G628" i="7"/>
  <c r="G636" i="7"/>
  <c r="G641" i="7"/>
  <c r="G649" i="7"/>
  <c r="G654" i="7"/>
  <c r="G662" i="7"/>
  <c r="G667" i="7"/>
  <c r="C751" i="7"/>
  <c r="C756" i="7" s="1"/>
  <c r="G753" i="7"/>
  <c r="G758" i="7"/>
  <c r="C763" i="7"/>
  <c r="C768" i="7" s="1"/>
  <c r="G765" i="7"/>
  <c r="G770" i="7"/>
  <c r="C775" i="7"/>
  <c r="C780" i="7" s="1"/>
  <c r="G777" i="7"/>
  <c r="G780" i="7"/>
  <c r="G779" i="7" s="1"/>
  <c r="G782" i="7"/>
  <c r="C787" i="7"/>
  <c r="C792" i="7" s="1"/>
  <c r="G789" i="7"/>
  <c r="G792" i="7"/>
  <c r="G791" i="7" s="1"/>
  <c r="G794" i="7"/>
  <c r="C799" i="7"/>
  <c r="C804" i="7" s="1"/>
  <c r="G801" i="7"/>
  <c r="G804" i="7"/>
  <c r="G803" i="7" s="1"/>
  <c r="G806" i="7"/>
  <c r="H86" i="16" l="1"/>
  <c r="J86" i="16" s="1"/>
  <c r="G785" i="7"/>
  <c r="G797" i="7"/>
  <c r="G809" i="7"/>
  <c r="J64" i="16"/>
  <c r="J35" i="16"/>
  <c r="J159" i="16"/>
  <c r="I6" i="16"/>
  <c r="J6" i="16" s="1"/>
  <c r="G756" i="7"/>
  <c r="G755" i="7" s="1"/>
  <c r="G761" i="7" s="1"/>
  <c r="G749" i="7"/>
  <c r="G768" i="7"/>
  <c r="G767" i="7" s="1"/>
  <c r="G773" i="7" s="1"/>
  <c r="C128" i="15" l="1"/>
  <c r="C125" i="15"/>
  <c r="C124" i="15"/>
  <c r="C123" i="15"/>
  <c r="C122" i="15"/>
  <c r="C121" i="15"/>
  <c r="C118" i="15"/>
  <c r="C117" i="15"/>
  <c r="C116" i="15"/>
  <c r="C115" i="15"/>
  <c r="C114" i="15"/>
  <c r="C113" i="15"/>
  <c r="C126" i="15" l="1"/>
  <c r="C119" i="15"/>
  <c r="C127" i="15"/>
  <c r="C120" i="15"/>
  <c r="C112" i="15"/>
  <c r="C132" i="15"/>
  <c r="C140" i="15"/>
  <c r="C147" i="15"/>
  <c r="C133" i="15"/>
  <c r="C141" i="15"/>
  <c r="C134" i="15"/>
  <c r="C142" i="15"/>
  <c r="C135" i="15"/>
  <c r="C143" i="15"/>
  <c r="C136" i="15"/>
  <c r="C144" i="15"/>
  <c r="C137" i="15"/>
  <c r="J32" i="16" l="1"/>
  <c r="C139" i="15"/>
  <c r="C146" i="15"/>
  <c r="P22" i="15"/>
  <c r="C131" i="15"/>
  <c r="C145" i="15"/>
  <c r="C138" i="15"/>
  <c r="G652" i="7" l="1"/>
  <c r="G651" i="7" s="1"/>
  <c r="G658" i="7" s="1"/>
  <c r="D673" i="7"/>
  <c r="C673" i="7"/>
  <c r="D647" i="7" l="1"/>
  <c r="D660" i="7"/>
  <c r="C647" i="7"/>
  <c r="C652" i="7" s="1"/>
  <c r="C660" i="7"/>
  <c r="C665" i="7" s="1"/>
  <c r="G639" i="7"/>
  <c r="G638" i="7" s="1"/>
  <c r="G645" i="7" s="1"/>
  <c r="J645" i="7" l="1"/>
  <c r="C569" i="7"/>
  <c r="C574" i="7" s="1"/>
  <c r="C595" i="7"/>
  <c r="C600" i="7" s="1"/>
  <c r="D608" i="7"/>
  <c r="C634" i="7"/>
  <c r="C639" i="7" s="1"/>
  <c r="D595" i="7"/>
  <c r="C621" i="7"/>
  <c r="C626" i="7" s="1"/>
  <c r="D634" i="7"/>
  <c r="D569" i="7"/>
  <c r="D582" i="7"/>
  <c r="C608" i="7"/>
  <c r="C613" i="7" s="1"/>
  <c r="D621" i="7"/>
  <c r="G574" i="7"/>
  <c r="G573" i="7" s="1"/>
  <c r="G580" i="7" s="1"/>
  <c r="G587" i="7"/>
  <c r="G586" i="7" s="1"/>
  <c r="G593" i="7" s="1"/>
  <c r="C582" i="7" l="1"/>
  <c r="C587" i="7" s="1"/>
  <c r="G600" i="7"/>
  <c r="G599" i="7" s="1"/>
  <c r="G606" i="7" s="1"/>
  <c r="G613" i="7" l="1"/>
  <c r="G612" i="7" s="1"/>
  <c r="G619" i="7" s="1"/>
  <c r="G626" i="7" l="1"/>
  <c r="G625" i="7" s="1"/>
  <c r="G632" i="7" s="1"/>
  <c r="C556" i="7" l="1"/>
  <c r="C561" i="7" s="1"/>
  <c r="C543" i="7"/>
  <c r="C548" i="7" s="1"/>
  <c r="C530" i="7" l="1"/>
  <c r="C535" i="7" s="1"/>
  <c r="G548" i="7"/>
  <c r="G547" i="7" s="1"/>
  <c r="G554" i="7" s="1"/>
  <c r="G561" i="7"/>
  <c r="G560" i="7" s="1"/>
  <c r="G567" i="7" s="1"/>
  <c r="G535" i="7" l="1"/>
  <c r="G534" i="7" s="1"/>
  <c r="G541" i="7" s="1"/>
  <c r="C517" i="7"/>
  <c r="C522" i="7" s="1"/>
  <c r="J541" i="7" l="1"/>
  <c r="C59" i="7"/>
  <c r="C64" i="7" s="1"/>
  <c r="C107" i="7"/>
  <c r="C112" i="7" s="1"/>
  <c r="C155" i="7"/>
  <c r="C160" i="7" s="1"/>
  <c r="C203" i="7"/>
  <c r="C208" i="7" s="1"/>
  <c r="C251" i="7"/>
  <c r="C256" i="7" s="1"/>
  <c r="C336" i="7"/>
  <c r="C341" i="7" s="1"/>
  <c r="C387" i="7"/>
  <c r="C392" i="7" s="1"/>
  <c r="C413" i="7"/>
  <c r="C418" i="7" s="1"/>
  <c r="C465" i="7"/>
  <c r="C470" i="7" s="1"/>
  <c r="C478" i="7"/>
  <c r="C483" i="7" s="1"/>
  <c r="C215" i="7"/>
  <c r="C220" i="7" s="1"/>
  <c r="C263" i="7"/>
  <c r="C268" i="7" s="1"/>
  <c r="C288" i="7"/>
  <c r="C293" i="7" s="1"/>
  <c r="C348" i="7"/>
  <c r="C353" i="7" s="1"/>
  <c r="C400" i="7"/>
  <c r="C405" i="7" s="1"/>
  <c r="C426" i="7"/>
  <c r="C431" i="7" s="1"/>
  <c r="C491" i="7"/>
  <c r="C496" i="7" s="1"/>
  <c r="C71" i="7"/>
  <c r="C76" i="7" s="1"/>
  <c r="C119" i="7"/>
  <c r="C124" i="7" s="1"/>
  <c r="C167" i="7"/>
  <c r="C172" i="7" s="1"/>
  <c r="C35" i="7"/>
  <c r="C40" i="7" s="1"/>
  <c r="C83" i="7"/>
  <c r="C88" i="7" s="1"/>
  <c r="C131" i="7"/>
  <c r="C136" i="7" s="1"/>
  <c r="C179" i="7"/>
  <c r="C184" i="7" s="1"/>
  <c r="C227" i="7"/>
  <c r="C232" i="7" s="1"/>
  <c r="C312" i="7"/>
  <c r="C317" i="7" s="1"/>
  <c r="C361" i="7"/>
  <c r="C366" i="7" s="1"/>
  <c r="C439" i="7"/>
  <c r="C444" i="7" s="1"/>
  <c r="C504" i="7"/>
  <c r="C509" i="7" s="1"/>
  <c r="G522" i="7"/>
  <c r="G521" i="7" s="1"/>
  <c r="G528" i="7" s="1"/>
  <c r="C23" i="7"/>
  <c r="C28" i="7" s="1"/>
  <c r="C47" i="7"/>
  <c r="C52" i="7" s="1"/>
  <c r="C95" i="7"/>
  <c r="C100" i="7" s="1"/>
  <c r="C143" i="7"/>
  <c r="C148" i="7" s="1"/>
  <c r="C191" i="7"/>
  <c r="C196" i="7" s="1"/>
  <c r="C239" i="7"/>
  <c r="C244" i="7" s="1"/>
  <c r="C275" i="7"/>
  <c r="C280" i="7" s="1"/>
  <c r="C324" i="7"/>
  <c r="C329" i="7" s="1"/>
  <c r="C374" i="7"/>
  <c r="C379" i="7" s="1"/>
  <c r="C452" i="7"/>
  <c r="C457" i="7" s="1"/>
  <c r="J528" i="7" l="1"/>
  <c r="G329" i="7"/>
  <c r="G328" i="7" s="1"/>
  <c r="G334" i="7" s="1"/>
  <c r="G244" i="7"/>
  <c r="G243" i="7" s="1"/>
  <c r="G249" i="7" s="1"/>
  <c r="G148" i="7"/>
  <c r="G147" i="7" s="1"/>
  <c r="G153" i="7" s="1"/>
  <c r="G52" i="7"/>
  <c r="G51" i="7" s="1"/>
  <c r="G57" i="7" s="1"/>
  <c r="G509" i="7"/>
  <c r="G508" i="7" s="1"/>
  <c r="G515" i="7" s="1"/>
  <c r="G317" i="7"/>
  <c r="G316" i="7" s="1"/>
  <c r="G322" i="7" s="1"/>
  <c r="G232" i="7"/>
  <c r="G231" i="7" s="1"/>
  <c r="G237" i="7" s="1"/>
  <c r="G136" i="7"/>
  <c r="G135" i="7" s="1"/>
  <c r="G141" i="7" s="1"/>
  <c r="G40" i="7"/>
  <c r="G39" i="7" s="1"/>
  <c r="G45" i="7" s="1"/>
  <c r="G124" i="7"/>
  <c r="G123" i="7" s="1"/>
  <c r="G129" i="7" s="1"/>
  <c r="G496" i="7"/>
  <c r="G495" i="7" s="1"/>
  <c r="G502" i="7" s="1"/>
  <c r="G405" i="7"/>
  <c r="G404" i="7" s="1"/>
  <c r="G411" i="7" s="1"/>
  <c r="G293" i="7"/>
  <c r="G292" i="7" s="1"/>
  <c r="G298" i="7" s="1"/>
  <c r="G220" i="7"/>
  <c r="G219" i="7" s="1"/>
  <c r="G225" i="7" s="1"/>
  <c r="G483" i="7"/>
  <c r="G482" i="7" s="1"/>
  <c r="G489" i="7" s="1"/>
  <c r="G341" i="7"/>
  <c r="G340" i="7" s="1"/>
  <c r="G346" i="7" s="1"/>
  <c r="G256" i="7"/>
  <c r="G255" i="7" s="1"/>
  <c r="G261" i="7" s="1"/>
  <c r="G160" i="7"/>
  <c r="G159" i="7" s="1"/>
  <c r="G165" i="7" s="1"/>
  <c r="G64" i="7"/>
  <c r="G63" i="7" s="1"/>
  <c r="G69" i="7" s="1"/>
  <c r="G457" i="7"/>
  <c r="G456" i="7" s="1"/>
  <c r="G463" i="7" s="1"/>
  <c r="G379" i="7"/>
  <c r="G378" i="7" s="1"/>
  <c r="G385" i="7" s="1"/>
  <c r="G280" i="7"/>
  <c r="G279" i="7" s="1"/>
  <c r="G285" i="7" s="1"/>
  <c r="G196" i="7"/>
  <c r="G195" i="7" s="1"/>
  <c r="G201" i="7" s="1"/>
  <c r="G100" i="7"/>
  <c r="G99" i="7" s="1"/>
  <c r="G105" i="7" s="1"/>
  <c r="G444" i="7"/>
  <c r="G443" i="7" s="1"/>
  <c r="G450" i="7" s="1"/>
  <c r="G366" i="7"/>
  <c r="G365" i="7" s="1"/>
  <c r="G372" i="7" s="1"/>
  <c r="G184" i="7"/>
  <c r="G183" i="7" s="1"/>
  <c r="G189" i="7" s="1"/>
  <c r="G88" i="7"/>
  <c r="G87" i="7" s="1"/>
  <c r="G93" i="7" s="1"/>
  <c r="G172" i="7"/>
  <c r="G171" i="7" s="1"/>
  <c r="G177" i="7" s="1"/>
  <c r="G76" i="7"/>
  <c r="G75" i="7" s="1"/>
  <c r="G81" i="7" s="1"/>
  <c r="G431" i="7"/>
  <c r="G430" i="7" s="1"/>
  <c r="G437" i="7" s="1"/>
  <c r="G353" i="7"/>
  <c r="G352" i="7" s="1"/>
  <c r="G359" i="7" s="1"/>
  <c r="G268" i="7"/>
  <c r="G267" i="7" s="1"/>
  <c r="G273" i="7" s="1"/>
  <c r="G470" i="7"/>
  <c r="G469" i="7" s="1"/>
  <c r="G476" i="7" s="1"/>
  <c r="G392" i="7"/>
  <c r="G391" i="7" s="1"/>
  <c r="G398" i="7" s="1"/>
  <c r="G208" i="7"/>
  <c r="G207" i="7" s="1"/>
  <c r="G213" i="7" s="1"/>
  <c r="J334" i="7" l="1"/>
  <c r="J81" i="7"/>
  <c r="J411" i="7"/>
  <c r="J346" i="7"/>
  <c r="J57" i="7"/>
  <c r="J515" i="7"/>
  <c r="J450" i="7"/>
  <c r="J463" i="7"/>
  <c r="J489" i="7"/>
  <c r="J502" i="7"/>
  <c r="J45" i="7"/>
  <c r="J69" i="7"/>
  <c r="J372" i="7"/>
  <c r="J437" i="7"/>
  <c r="J476" i="7"/>
  <c r="J359" i="7"/>
  <c r="J322" i="7"/>
  <c r="G418" i="7"/>
  <c r="G417" i="7" s="1"/>
  <c r="G424" i="7" s="1"/>
  <c r="G112" i="7" l="1"/>
  <c r="G111" i="7" s="1"/>
  <c r="G117" i="7" s="1"/>
  <c r="G28" i="7"/>
  <c r="G27" i="7" s="1"/>
  <c r="G33" i="7" s="1"/>
  <c r="J26" i="8" l="1"/>
  <c r="J17" i="8"/>
  <c r="J5" i="8"/>
  <c r="H5" i="8"/>
  <c r="F5" i="8"/>
  <c r="E3" i="8"/>
  <c r="J33" i="8" l="1"/>
  <c r="I736" i="7" l="1"/>
  <c r="J385" i="7"/>
  <c r="J554" i="7"/>
  <c r="I685" i="7"/>
  <c r="I698" i="7"/>
  <c r="J310" i="7"/>
  <c r="I838" i="7"/>
  <c r="I850" i="7"/>
  <c r="J165" i="7"/>
  <c r="J105" i="7"/>
  <c r="J153" i="7"/>
  <c r="J189" i="7"/>
  <c r="J237" i="7"/>
  <c r="J285" i="7"/>
  <c r="J593" i="7"/>
  <c r="I797" i="7"/>
  <c r="J141" i="7"/>
  <c r="J580" i="7"/>
  <c r="I809" i="7"/>
  <c r="J33" i="7"/>
  <c r="J129" i="7"/>
  <c r="J213" i="7"/>
  <c r="J261" i="7"/>
  <c r="J398" i="7"/>
  <c r="J567" i="7"/>
  <c r="J619" i="7"/>
  <c r="J658" i="7"/>
  <c r="I749" i="7"/>
  <c r="I761" i="7"/>
  <c r="I773" i="7"/>
  <c r="J249" i="7"/>
  <c r="J606" i="7"/>
  <c r="I785" i="7"/>
  <c r="J177" i="7"/>
  <c r="J225" i="7"/>
  <c r="J273" i="7"/>
  <c r="J117" i="7"/>
  <c r="J201" i="7"/>
  <c r="J298" i="7"/>
  <c r="J424" i="7"/>
  <c r="J93" i="7"/>
  <c r="J632" i="7"/>
  <c r="F636" i="16" l="1"/>
  <c r="J636" i="16" s="1"/>
  <c r="G637" i="16" s="1"/>
  <c r="J638" i="16" s="1"/>
  <c r="F868" i="16"/>
  <c r="J868" i="16" s="1"/>
  <c r="G869" i="16" s="1"/>
  <c r="J870" i="16" s="1"/>
  <c r="F569" i="16"/>
  <c r="J569" i="16" s="1"/>
  <c r="G570" i="16" s="1"/>
  <c r="J571" i="16" s="1"/>
  <c r="F433" i="16"/>
  <c r="J433" i="16" s="1"/>
  <c r="G434" i="16" s="1"/>
  <c r="J435" i="16" s="1"/>
  <c r="F297" i="16"/>
  <c r="J297" i="16" s="1"/>
  <c r="G298" i="16" s="1"/>
  <c r="J299" i="16" s="1"/>
  <c r="F124" i="16"/>
  <c r="J124" i="16" s="1"/>
  <c r="G125" i="16" s="1"/>
  <c r="J126" i="16" s="1"/>
  <c r="F669" i="16"/>
  <c r="J669" i="16" s="1"/>
  <c r="G670" i="16" s="1"/>
  <c r="J671" i="16" s="1"/>
  <c r="F769" i="16"/>
  <c r="J769" i="16" s="1"/>
  <c r="F467" i="16"/>
  <c r="J467" i="16" s="1"/>
  <c r="G468" i="16" s="1"/>
  <c r="J469" i="16" s="1"/>
  <c r="F331" i="16"/>
  <c r="J331" i="16" s="1"/>
  <c r="F196" i="16"/>
  <c r="J196" i="16" s="1"/>
  <c r="G197" i="16" s="1"/>
  <c r="J198" i="16" s="1"/>
  <c r="F999" i="16"/>
  <c r="J999" i="16" s="1"/>
  <c r="G1000" i="16" s="1"/>
  <c r="J1001" i="16" s="1"/>
  <c r="F901" i="16"/>
  <c r="J901" i="16" s="1"/>
  <c r="F736" i="16"/>
  <c r="J736" i="16" s="1"/>
  <c r="F501" i="16"/>
  <c r="J501" i="16" s="1"/>
  <c r="F365" i="16"/>
  <c r="J365" i="16" s="1"/>
  <c r="G366" i="16" s="1"/>
  <c r="J367" i="16" s="1"/>
  <c r="F230" i="16"/>
  <c r="J230" i="16" s="1"/>
  <c r="G231" i="16" s="1"/>
  <c r="J232" i="16" s="1"/>
  <c r="F160" i="16"/>
  <c r="J160" i="16" s="1"/>
  <c r="F603" i="16"/>
  <c r="J603" i="16" s="1"/>
  <c r="G604" i="16" s="1"/>
  <c r="J605" i="16" s="1"/>
  <c r="F835" i="16"/>
  <c r="J835" i="16" s="1"/>
  <c r="G836" i="16" s="1"/>
  <c r="J837" i="16" s="1"/>
  <c r="F535" i="16"/>
  <c r="J535" i="16" s="1"/>
  <c r="G536" i="16" s="1"/>
  <c r="J537" i="16" s="1"/>
  <c r="F399" i="16"/>
  <c r="J399" i="16" s="1"/>
  <c r="G400" i="16" s="1"/>
  <c r="J401" i="16" s="1"/>
  <c r="F263" i="16"/>
  <c r="J263" i="16" s="1"/>
  <c r="F87" i="16"/>
  <c r="J87" i="16" s="1"/>
  <c r="F58" i="16"/>
  <c r="J58" i="16" s="1"/>
  <c r="G59" i="16" s="1"/>
  <c r="J60" i="16" s="1"/>
  <c r="F29" i="16"/>
  <c r="J29" i="16" s="1"/>
  <c r="I102" i="1"/>
  <c r="G264" i="16" l="1"/>
  <c r="G265" i="16"/>
  <c r="J606" i="16"/>
  <c r="G502" i="16"/>
  <c r="J503" i="16" s="1"/>
  <c r="J199" i="16"/>
  <c r="J672" i="16"/>
  <c r="J572" i="16"/>
  <c r="G30" i="16"/>
  <c r="J31" i="16" s="1"/>
  <c r="J402" i="16"/>
  <c r="G161" i="16"/>
  <c r="G162" i="16"/>
  <c r="G737" i="16"/>
  <c r="J738" i="16" s="1"/>
  <c r="G332" i="16"/>
  <c r="J333" i="16" s="1"/>
  <c r="J127" i="16"/>
  <c r="J871" i="16"/>
  <c r="J61" i="16"/>
  <c r="J538" i="16"/>
  <c r="J233" i="16"/>
  <c r="G902" i="16"/>
  <c r="J903" i="16" s="1"/>
  <c r="J470" i="16"/>
  <c r="J300" i="16"/>
  <c r="J639" i="16"/>
  <c r="G88" i="16"/>
  <c r="J89" i="16" s="1"/>
  <c r="J838" i="16"/>
  <c r="J368" i="16"/>
  <c r="J1002" i="16"/>
  <c r="G770" i="16"/>
  <c r="J771" i="16" s="1"/>
  <c r="J436" i="16"/>
  <c r="J162" i="16" l="1"/>
  <c r="J163" i="16" s="1"/>
  <c r="J265" i="16"/>
  <c r="J266" i="16" s="1"/>
  <c r="J904" i="16"/>
  <c r="J90" i="16"/>
  <c r="J772" i="16"/>
  <c r="J334" i="16"/>
  <c r="J739" i="16"/>
  <c r="J504" i="16"/>
  <c r="C92" i="6" l="1"/>
  <c r="C87" i="6"/>
  <c r="C79" i="6"/>
  <c r="C66" i="6"/>
  <c r="C94" i="6"/>
  <c r="C29" i="6"/>
  <c r="C49" i="6"/>
  <c r="C42" i="6"/>
  <c r="D37" i="6"/>
  <c r="C37" i="6"/>
  <c r="D29" i="6"/>
  <c r="D16" i="6"/>
  <c r="D41" i="6" s="1"/>
  <c r="C16" i="6"/>
  <c r="F29" i="6" l="1"/>
  <c r="C93" i="6"/>
  <c r="C43" i="6"/>
  <c r="D40" i="6"/>
  <c r="D42" i="6" s="1"/>
  <c r="D43" i="6" s="1"/>
  <c r="D78" i="6"/>
  <c r="M869" i="16" l="1"/>
  <c r="M870" i="16" s="1"/>
  <c r="G665" i="7" l="1"/>
  <c r="G664" i="7" s="1"/>
  <c r="G671" i="7" s="1"/>
  <c r="I111" i="1" l="1"/>
  <c r="I671" i="7"/>
  <c r="I8" i="1" l="1"/>
  <c r="I133" i="1" l="1"/>
  <c r="J909" i="16" l="1"/>
  <c r="I907" i="16" l="1"/>
  <c r="J907" i="16" s="1"/>
  <c r="M933" i="16"/>
  <c r="F934" i="16" l="1"/>
  <c r="J934" i="16" s="1"/>
  <c r="G935" i="16" s="1"/>
  <c r="J936" i="16" s="1"/>
  <c r="F933" i="16"/>
  <c r="H933" i="16" s="1"/>
  <c r="J933" i="16" s="1"/>
  <c r="J937" i="16" l="1"/>
  <c r="J942" i="16"/>
  <c r="I940" i="16" s="1"/>
  <c r="J940" i="16" s="1"/>
  <c r="F967" i="16" l="1"/>
  <c r="J967" i="16" s="1"/>
  <c r="M966" i="16"/>
  <c r="F966" i="16" l="1"/>
  <c r="G968" i="16"/>
  <c r="J969" i="16" s="1"/>
  <c r="J970" i="16" l="1"/>
  <c r="H966" i="16"/>
  <c r="J966" i="16" s="1"/>
  <c r="I162" i="1" l="1"/>
  <c r="I155" i="1"/>
  <c r="I110" i="1" l="1"/>
  <c r="I826" i="7" l="1"/>
  <c r="I169" i="1" l="1"/>
  <c r="C11" i="7" l="1"/>
  <c r="C16" i="7" s="1"/>
  <c r="G15" i="7" l="1"/>
  <c r="G21" i="7" s="1"/>
  <c r="J21" i="7" l="1"/>
  <c r="J675" i="16" l="1"/>
  <c r="F703" i="16" s="1"/>
  <c r="J703" i="16" l="1"/>
  <c r="G704" i="16" s="1"/>
  <c r="J705" i="16" s="1"/>
  <c r="J706" i="16" l="1"/>
  <c r="I723" i="7" l="1"/>
  <c r="J778" i="16"/>
  <c r="M801" i="16" s="1"/>
  <c r="I775" i="16" l="1"/>
  <c r="J775" i="16" s="1"/>
  <c r="F802" i="16" s="1"/>
  <c r="F801" i="16"/>
  <c r="H801" i="16" s="1"/>
  <c r="I42" i="1"/>
  <c r="J802" i="16" l="1"/>
  <c r="G803" i="16" s="1"/>
  <c r="J804" i="16" s="1"/>
  <c r="J801" i="16"/>
  <c r="M802" i="16"/>
  <c r="M803" i="16" l="1"/>
  <c r="M804" i="16" s="1"/>
  <c r="J805" i="16"/>
  <c r="I30" i="1" l="1"/>
  <c r="K179" i="1" l="1"/>
  <c r="K193" i="1" l="1"/>
  <c r="K175" i="1"/>
  <c r="J102" i="1"/>
</calcChain>
</file>

<file path=xl/sharedStrings.xml><?xml version="1.0" encoding="utf-8"?>
<sst xmlns="http://schemas.openxmlformats.org/spreadsheetml/2006/main" count="7155" uniqueCount="591">
  <si>
    <t>Mesa de Escritório em L 1,80x1,60m com 2 Gavetas Work30 Compace Snow/Preto Ônix</t>
  </si>
  <si>
    <t>Cadeira Giratória Job Executiva Ergonomica Escritório Suede Preto - Lyam Decor Preto</t>
  </si>
  <si>
    <t>Cadeira ISO preta para refeitório</t>
  </si>
  <si>
    <t>PROJETO:</t>
  </si>
  <si>
    <t xml:space="preserve">Contratação de Empresa Especializada nas Disciplinas de Manutenção Mecânica, Elétrica e Civil de Equipamentos e Instalações, para Prestação de Serviços Contínuos no Porto do Itaqui e em seus respectivos terminais – São Luís – MA. na poligonal do Porto do Itaqui, assim como nos seus terminais externos, em São Luís, Alcântara e São José de Ribamar – MA. </t>
  </si>
  <si>
    <t>Nº EMAP:</t>
  </si>
  <si>
    <t>DATA:</t>
  </si>
  <si>
    <t>REVISÃO:</t>
  </si>
  <si>
    <t>ITENS</t>
  </si>
  <si>
    <t>SERVIÇOS</t>
  </si>
  <si>
    <t>UNID.</t>
  </si>
  <si>
    <t>QUANT.</t>
  </si>
  <si>
    <t>P.UNIT. SEM BDI</t>
  </si>
  <si>
    <t>P. TOTAL SEM BDI</t>
  </si>
  <si>
    <t>%</t>
  </si>
  <si>
    <t>FONTE / CÓDIGO</t>
  </si>
  <si>
    <t/>
  </si>
  <si>
    <t>1.0</t>
  </si>
  <si>
    <t>EQUIPE DE MÃO DE OBRA-DIRETA</t>
  </si>
  <si>
    <t>1.1</t>
  </si>
  <si>
    <t>mês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</si>
  <si>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</si>
  <si>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</si>
  <si>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</si>
  <si>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</si>
  <si>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</si>
  <si>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</si>
  <si>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</si>
  <si>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</si>
  <si>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</si>
  <si>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</si>
  <si>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</si>
  <si>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</si>
  <si>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</si>
  <si>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</si>
  <si>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</si>
  <si>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</si>
  <si>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2.0</t>
  </si>
  <si>
    <t>EQUIPE DE MÃO DE OBRA-INDIRETA - EQUIPE TÉCNICA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</si>
  <si>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</si>
  <si>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</si>
  <si>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</si>
  <si>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</si>
  <si>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</si>
  <si>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</si>
  <si>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</si>
  <si>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</si>
  <si>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</si>
  <si>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3.0</t>
  </si>
  <si>
    <t>SERVIÇOS TÉCNICOS, LOCAÇÃO OU FORNECIMENTO  DE EQUIPAMENTOS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</si>
  <si>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</si>
  <si>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</si>
  <si>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</si>
  <si>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</si>
  <si>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</si>
  <si>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</si>
  <si>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</si>
  <si>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</si>
  <si>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</si>
  <si>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</si>
  <si>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</si>
  <si>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</si>
  <si>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</si>
  <si>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</si>
  <si>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</si>
  <si>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</si>
  <si>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</si>
  <si>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</si>
  <si>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</si>
  <si>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</si>
  <si>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</si>
  <si>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</si>
  <si>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</si>
  <si>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</si>
  <si>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</si>
  <si>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</si>
  <si>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</si>
  <si>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</si>
  <si>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</si>
  <si>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</si>
  <si>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</si>
  <si>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</si>
  <si>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</si>
  <si>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</si>
  <si>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</si>
  <si>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</si>
  <si>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</si>
  <si>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</si>
  <si>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</si>
  <si>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</si>
  <si>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</si>
  <si>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</si>
  <si>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</si>
  <si>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</si>
  <si>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</si>
  <si>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</si>
  <si>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</si>
  <si>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</si>
  <si>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</si>
  <si>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</si>
  <si>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</si>
  <si>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</si>
  <si>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</si>
  <si>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</si>
  <si>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</si>
  <si>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</si>
  <si>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4.0</t>
  </si>
  <si>
    <t>MOBILIZAÇÃO E DESMOBILIZAÇÃO DE EQUIPAMENTOS</t>
  </si>
  <si>
    <t>4.1</t>
  </si>
  <si>
    <t>MOBILIZAÇÃO/DESMOBILIZAÇÃO DE CONTEINER</t>
  </si>
  <si>
    <t>und</t>
  </si>
  <si>
    <t>4.2</t>
  </si>
  <si>
    <t>MOBILIZAÇÃO/DESMOBILIZAÇÃO DE EQUIPAMENTOS OU TRANSPORTE DE MATERIAIS COM USO DE CARRETA PRANCHA, 30 Ton - SÃO LUIS-MA OU SÃO JOSÉ DE RIBAMAR-MA</t>
  </si>
  <si>
    <t>h</t>
  </si>
  <si>
    <t>4.3</t>
  </si>
  <si>
    <t>CUSTO COM TRANSPORTE EM FERRY BOAT DE EQUIPAMENTOS OU USO DE MATERIAIS COM USO DE CARRETA PRANCHA, 30 Ton - TERMINAL DO CUJUPE - MUNICÍPIO DE ALCÂNTARA-MA</t>
  </si>
  <si>
    <t>4.4</t>
  </si>
  <si>
    <t>CUSTO COM FERRY - CAMINHÃO 3/4</t>
  </si>
  <si>
    <t>4.5</t>
  </si>
  <si>
    <t>CUSTO COM FERRY - CAMINHÃO ALONGADO TRUCADO</t>
  </si>
  <si>
    <t>4.6</t>
  </si>
  <si>
    <t>MOBILIZAÇÃO/DESMOBILIZAÇÃO DE PLATAFORMA ELEVATÓRIA</t>
  </si>
  <si>
    <t>5.0</t>
  </si>
  <si>
    <t>HORA EXTRA DE PROFISSIONAIS</t>
  </si>
  <si>
    <t>5.1</t>
  </si>
  <si>
    <t>HORAS EXTRAS TRABALHADAS A 50%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</si>
  <si>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</si>
  <si>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</si>
  <si>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</si>
  <si>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</si>
  <si>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</si>
  <si>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</si>
  <si>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</si>
  <si>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</si>
  <si>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</si>
  <si>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</si>
  <si>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</si>
  <si>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</si>
  <si>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</si>
  <si>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</si>
  <si>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</si>
  <si>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</si>
  <si>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5.2</t>
  </si>
  <si>
    <t>HORAS EXTRAS TRABALHADAS A 100%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</si>
  <si>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</si>
  <si>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</si>
  <si>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</si>
  <si>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</si>
  <si>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</si>
  <si>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</si>
  <si>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</si>
  <si>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</si>
  <si>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</si>
  <si>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</si>
  <si>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</si>
  <si>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</si>
  <si>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</si>
  <si>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</si>
  <si>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</si>
  <si>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5.2.16</t>
  </si>
  <si>
    <t>TOTAL SEM BDI=</t>
  </si>
  <si>
    <t>BDI SERVIÇO</t>
  </si>
  <si>
    <t>TOTAL=</t>
  </si>
  <si>
    <t>NOTAS :</t>
  </si>
  <si>
    <t>UTILIZADA TABELA SINAPI COM DATA BASE JAN 2020</t>
  </si>
  <si>
    <t>ORSE COM DATA BASE DEZ 2019</t>
  </si>
  <si>
    <t>UTILIZADA TABELA SEINFRA TB026</t>
  </si>
  <si>
    <t>ENCARGOS SOCIAIS: MENSALISTA: 71,21% E HORISTA: 112,86%</t>
  </si>
  <si>
    <t>Descrição</t>
  </si>
  <si>
    <t>Und</t>
  </si>
  <si>
    <t>CÓDIGO</t>
  </si>
  <si>
    <t>SINAPI</t>
  </si>
  <si>
    <t>FURADEIRA MANUAL DE IMPACTO BOSCH 750 W OU SIMILAR - FORNECIMENTO</t>
  </si>
  <si>
    <t>UND</t>
  </si>
  <si>
    <t>SERRA MÁRMORE MANUAL, CORTE ATÉ 100 MM (MODELO MAKITA) - FORNECIMENTO</t>
  </si>
  <si>
    <t>SERRA MÁRMORE MANUAL, CORTE ATÉ 180 MM (MODELO MAKITÃO) - FORNECIMENTO</t>
  </si>
  <si>
    <t>SERRA CIRCULAR PROFESSIONAL BOSCH GKS 150 1500W OU SIMILAR - FORNECIMENTO</t>
  </si>
  <si>
    <t>ALUGUEL DE PLATAFORMA AÉREA, ALCANCE HORIZONTAL= 22,86 m, ALTURA DE TRABALHO- 38,38 m E CAPACIDADE DE CARGA= 227 KG, MODELO 1200 SJP, DA MILLS SOLARIS OU SIMILAR;</t>
  </si>
  <si>
    <t>ALUGUEL MENSAL DE ESMERILHADEIRA BOSCH 1322 OU SIMILAR</t>
  </si>
  <si>
    <t>dia</t>
  </si>
  <si>
    <t>LOCAÇÃO DE EMPILHADEIRA HYSTER XL2 4 tn TORRE 4,5m 82CV</t>
  </si>
  <si>
    <t>Mês</t>
  </si>
  <si>
    <t>LOCAÇÃO MENSAL DE MICRO-ÔNIBUS COM 28 LUGARES PARA TRANSPORTE DE FUNCIONÁRIOS, INCLUSIVE COMBUSTÍVEL E MOTORISTA</t>
  </si>
  <si>
    <t>FORNECIMENTO DE MOBILIÁRIOS, COMPUTADORES, IMPRESSORAS PARA ESCRITÓRIO - 20 MESAS DE ESCRITÓRIO, 30 CADEIRAS PARA ESCRITÓRIO, 30 CADEIRAS PARA REFEITÓRIO, 05 COMPUTADORES, 2 IMPRESSORAS JATO DE TINTA;</t>
  </si>
  <si>
    <t>RETROESCAVADEIRA SOBRE RODAS COM CARREGADEIRA, TRAÇÃO 4X2, POTÊNCIA LÍQ. 79 HP, CAÇAMBA CARREG. CAP. MÍN. 1 M3, CAÇAMBA RETRO CAP. 0,20 M3, PESO OPERACIONAL MÍN. 6.570 KG, PROFUNDIDADE ESCAVAÇÃO MÁX. 4,37 M - INCL MOB / DESMOB</t>
  </si>
  <si>
    <t>MEGÔMETRO DIGITAL 10 KV - FORNECIMENTO</t>
  </si>
  <si>
    <t>MULTIMEDIDOR 7KG7750-OAA01-OAA0, SIEMENS OU SIMILAR - FORNECIMENTO</t>
  </si>
  <si>
    <t>TERROMÊTRO DIGITAL - FORNECIMENTO</t>
  </si>
  <si>
    <t>VARA DE MANOPLA 2,70 M PARA CHAVE SECCIONADORA - FORNECIMENTO</t>
  </si>
  <si>
    <t>DETECTOR DE ALTA TENSÃO EN61326-1, CISPR 11, EN61000, MINIPA EZHV OU SIMILAR - FORNECIMENTO</t>
  </si>
  <si>
    <t>TERMO VISOR - FLIR TG 165 OU SIMILAR - FORNECIMENTO</t>
  </si>
  <si>
    <t>BOMBA SUBMERSÍVEL PARA DRENAGEM E ESGOTAMENTO DANCOR DS 56-40 3 CV 2P TRIFÁSICA 220V OU SIMILAR - FORNECIMENTO</t>
  </si>
  <si>
    <t>MOTOBOMBA SUBMERSÍVEL 3 COM MANGOTE DE 6 METROS, EQUIPADA COM MOTOR TOYAMA DE 6,5 HP PARTIDA MANUAL OU SIMILAR - FORNECIMENTO</t>
  </si>
  <si>
    <t>ROUPEIRO DE AÇO 16 PORTAS GRP8/16 ACADEMIA CINZA OU SIMILAR - FORNECIMENTO</t>
  </si>
  <si>
    <t>LOCAÇÃO DE COMPRESSOR DE AR REBOCÁVEL, VAZÃO 89 PCM, PRESSÃO EFETIVA DE TRABALHO 102 PSI, MOTOR DIESEL, POTÊNCIA 20 CV - CHP DIURNO. AF_06/2015</t>
  </si>
  <si>
    <t>DESINCRUSTADOR DE AGULHA TIPO PISTOLA 97-556LA STANLEY OU SIMILAR - FORNECIMENTO</t>
  </si>
  <si>
    <t>LAVADOR DE ALTA PRESSÃO COM GERADOR DE ÁGUA QUENTE HG 64 OU SIMILAR - FORNECIMENTO</t>
  </si>
  <si>
    <t>PISTOLA PINTURA PROFISSIONAL DEVILBISS FLG 515 G13 HVLP-TRANSTEC BICO 1,3MM - FLG-515-G13 OU SIMILAR - FORNECIMENTO</t>
  </si>
  <si>
    <t>ARMÁRIO DE AÇO A15 PREMIUM COM 2 PORTAS NA COR CINZA. - COR: CINZA TEXTURIZADO. -FECHAMENTO POR CHAVE. - ESPESSURA: CHAPA 26 (0,40MM) - FORNECIMENTO</t>
  </si>
  <si>
    <t>CORTADOR PORCELANATO RISCADEIRA PROFISSIONAL NEW MASTER 90CM OU SIMILAR - FORNECIMENTO</t>
  </si>
  <si>
    <t>CORTADOR RISCADEIRA PISO PORCELANATO PROFISSIONAL MASTER 125 REFORÇADA PARA CORTES EM GRANDES PORCELANATOS - CORTAG OU SIMILAR - FORNECIMENTO</t>
  </si>
  <si>
    <t>H</t>
  </si>
  <si>
    <t>AIRLESS ELÉTRICA CETEC SM-10 PLUS OU SIMILAR, COMPLETA, COM CAVALETE, PISTOLA E MANGUEIRA COM ATÉ 20 METROS - FORNECIMENTO</t>
  </si>
  <si>
    <t>LOCAÇÃO DE CARRETA PRANCHA OU SIMILAR, CAP MIN DE 30 TON, INCLUSIVE MOTORISTA, COMBUSTÍVEL, MANUTENÇÃO OU AFINS - DIÁRIA MÍNIMA 12 HORAS;</t>
  </si>
  <si>
    <t>LOCAÇÃO DE CARRETA PRANCHA OU SIMILAR, CAP MIN DE 30 TON, INCLUSIVE MOTORISTA, COMBUSTÍVEL, MANUTENÇÃO OU AFINS - DIÁRIA MÍNIMA 24 HORAS;</t>
  </si>
  <si>
    <t>Valor do BDI =&gt;</t>
  </si>
  <si>
    <t>Valor com BDI =&gt;</t>
  </si>
  <si>
    <t>ITEM</t>
  </si>
  <si>
    <t>DESCRIÇÃO</t>
  </si>
  <si>
    <t>HORAS</t>
  </si>
  <si>
    <t>Repouso semanal remunerado aos domingos (considerando 11 meses trabalhados no ano</t>
  </si>
  <si>
    <t>Feriados, considerando ume média de 11 por ano caindo 1 no domingo</t>
  </si>
  <si>
    <t>Auxilio enfermidade (média de 3 faltas justificadas/ ano)</t>
  </si>
  <si>
    <t>Acidentes de trabalho (Considerando 11 dias de afastamento/ano e uma ocorrência de 15%)</t>
  </si>
  <si>
    <t>Licença paternidade ( 5 dias de licença e proporção na faixa etária  entre 18 e 60 anos de 95%, taxa de fecundidade de 3%</t>
  </si>
  <si>
    <t>Faltas legais(média de 2 dias de falta  dentre os 10 dias na lei); dias de chuva (5 dias/ano)</t>
  </si>
  <si>
    <t>A.1</t>
  </si>
  <si>
    <t>A.2</t>
  </si>
  <si>
    <t>A.4</t>
  </si>
  <si>
    <t>Encargos Sociais</t>
  </si>
  <si>
    <t>C.1</t>
  </si>
  <si>
    <t>Café da manhã</t>
  </si>
  <si>
    <t>Almoço</t>
  </si>
  <si>
    <t>C.2</t>
  </si>
  <si>
    <t>C.3</t>
  </si>
  <si>
    <t>C.4</t>
  </si>
  <si>
    <t>Consulta médica: periódico e demissional</t>
  </si>
  <si>
    <t>Hemograma</t>
  </si>
  <si>
    <t>Eletrocardiograma</t>
  </si>
  <si>
    <t>Audiometria</t>
  </si>
  <si>
    <t>Parasitológico</t>
  </si>
  <si>
    <t>Raio X</t>
  </si>
  <si>
    <t>Glicemia</t>
  </si>
  <si>
    <t>C.5</t>
  </si>
  <si>
    <t>Plano de saúde</t>
  </si>
  <si>
    <t>Seguro de vida em grupo</t>
  </si>
  <si>
    <t>Treinamentos</t>
  </si>
  <si>
    <t>Bota em couro p/ eletricista</t>
  </si>
  <si>
    <t>Capacete classe B carneira e jugular</t>
  </si>
  <si>
    <t>Crachá de identificação</t>
  </si>
  <si>
    <t>Luva de pelica tipo petroleira</t>
  </si>
  <si>
    <t>Cinturão segurança 130mm largura</t>
  </si>
  <si>
    <t>Colete refletivo</t>
  </si>
  <si>
    <t>Fardamento completo conforme a NR-10 (ATPV) - alta e média tensão - NOMEX</t>
  </si>
  <si>
    <t>Luva de raspa em couro cano curto</t>
  </si>
  <si>
    <t>Luva de vaqueta classe 0</t>
  </si>
  <si>
    <t>Luva de vaqueta classe 2</t>
  </si>
  <si>
    <t>Óculos de segurança lente única incolor</t>
  </si>
  <si>
    <t>Talabarte de nylon, verde e vermelho</t>
  </si>
  <si>
    <t>Bota em couro geral</t>
  </si>
  <si>
    <t>Fardamento completo comum com faixa refletiva</t>
  </si>
  <si>
    <t>TOTAL</t>
  </si>
  <si>
    <t>PLANILHA DE COMPOSIÇÃO DE CUSTOS UNITÁRIOS</t>
  </si>
  <si>
    <t>P.UNIT.</t>
  </si>
  <si>
    <t>P.TOTAL</t>
  </si>
  <si>
    <t>BDI</t>
  </si>
  <si>
    <t>EQUIPAMENTOS</t>
  </si>
  <si>
    <t>MATERIAIS DE APLICAÇÃO</t>
  </si>
  <si>
    <t xml:space="preserve"> TOTAL </t>
  </si>
  <si>
    <t>MÃO DE OBRA</t>
  </si>
  <si>
    <t>TAXA DE ENCARGOS SOCIAIS E TRABALHISTAS - HORISTA S/ DESONERAÇÃO</t>
  </si>
  <si>
    <t>GRUPO "A"</t>
  </si>
  <si>
    <t>COMPONENTES</t>
  </si>
  <si>
    <t>% (SALÁRIO)</t>
  </si>
  <si>
    <t xml:space="preserve">INSS </t>
  </si>
  <si>
    <t>SESI/ SESC</t>
  </si>
  <si>
    <t>FGTS</t>
  </si>
  <si>
    <t>A.3</t>
  </si>
  <si>
    <t>SENAI/ SENAC</t>
  </si>
  <si>
    <t>INCRA</t>
  </si>
  <si>
    <t>A.5</t>
  </si>
  <si>
    <t>SEBRAE</t>
  </si>
  <si>
    <t>A.6</t>
  </si>
  <si>
    <t>SALÁRIO EDUCAÇÃO</t>
  </si>
  <si>
    <t>A.7</t>
  </si>
  <si>
    <t>SEGURO ACIDENTE DE TRABALHO</t>
  </si>
  <si>
    <t>A.8</t>
  </si>
  <si>
    <t>A.9</t>
  </si>
  <si>
    <t>SECONCI - 1%</t>
  </si>
  <si>
    <t>A.10</t>
  </si>
  <si>
    <t>RAT C/ FATOR FAP</t>
  </si>
  <si>
    <t>SUB-TOTAL</t>
  </si>
  <si>
    <t>GRUPO "B"</t>
  </si>
  <si>
    <t>B.1</t>
  </si>
  <si>
    <t>REPOUSO SEMANAL REMUNERADOS</t>
  </si>
  <si>
    <t>FÉRIAS</t>
  </si>
  <si>
    <t>B.2</t>
  </si>
  <si>
    <t>FERIADOS/ DIAS NÃO TRABALHADOS</t>
  </si>
  <si>
    <t>13º SALÁRIO</t>
  </si>
  <si>
    <t>B.3</t>
  </si>
  <si>
    <t>AUXÍLIO - ENFERMIDADE</t>
  </si>
  <si>
    <t>AUXÍLIO ENFERMIDADES</t>
  </si>
  <si>
    <t>B.4</t>
  </si>
  <si>
    <t>B.5</t>
  </si>
  <si>
    <t>LICENÇA PATERNIDADE</t>
  </si>
  <si>
    <t>B.6</t>
  </si>
  <si>
    <t>FALTAS JUSTIFICADAS</t>
  </si>
  <si>
    <t>B.7</t>
  </si>
  <si>
    <t>DIAS DE CHUVA</t>
  </si>
  <si>
    <t>B.8</t>
  </si>
  <si>
    <t>AUXÍLIO ACIDENTE DE TRABALHO</t>
  </si>
  <si>
    <t>B.9</t>
  </si>
  <si>
    <t>FÉRIAS GOZADAS</t>
  </si>
  <si>
    <t>B.10</t>
  </si>
  <si>
    <t>SALÁRIO MATERNIDADE</t>
  </si>
  <si>
    <t>GRUPO "C"</t>
  </si>
  <si>
    <t>AVISO PRÉVIO INDENIZADO</t>
  </si>
  <si>
    <t>DÉPOSITO POR DEMISSÃO SEM JUSTA CAUSA</t>
  </si>
  <si>
    <t>AVISO PRÉVIO TRABALHADO</t>
  </si>
  <si>
    <t>FÉRIAS INDENIZADAS</t>
  </si>
  <si>
    <t>DEPÓSITO RESCISÃO SEM JUSTA CAUSA</t>
  </si>
  <si>
    <t>INDENIZAÇÃO ADICIONAL</t>
  </si>
  <si>
    <t>IDENIZAÇÃO ADICIONAL</t>
  </si>
  <si>
    <t>GRUPO "D"</t>
  </si>
  <si>
    <t>REINCIDÊNCIA DE "A" SOBRE "B"</t>
  </si>
  <si>
    <t>REINCIDÊNCIA DE GRUPO A SOBRE AVISO PRÉVIO TRABALHO E REINCIDÊNCIA DO FGTS  SOBRE AVISO PRÉVIO INDENIZADO"A.2" SOBRE "C.2"</t>
  </si>
  <si>
    <t>RAT - Riscos Ambientais do Trablaho = 1%, 2% ou 3%, conforme risco da atividade da empresa</t>
  </si>
  <si>
    <t>FAP - Fator Acidentário de Prevenção = 0,5 ou 1ou 1,5 ou 2 a ser multiplicado pelo RAT</t>
  </si>
  <si>
    <t>JORNADA EFETIVA DE TRABLAHO HORISTA</t>
  </si>
  <si>
    <t>&gt;&gt;&gt;&gt;</t>
  </si>
  <si>
    <t>Jornada Efetiva de Trabalho = Jornada Anual de Trabalho - Total de Horas não trabalhadas</t>
  </si>
  <si>
    <t>TAXA DE ENCARGOS SOCIAIS E TRABALHISTAS - MENSALISTA S/ DESONERAÇÃO</t>
  </si>
  <si>
    <t>Não Incide</t>
  </si>
  <si>
    <t>&gt;&gt;&gt; Fórmula</t>
  </si>
  <si>
    <t>JORNADA EFETIVA DE TRABLAHO MENSALISTA</t>
  </si>
  <si>
    <t>INFORMAÇÕES ADICIONAIS</t>
  </si>
  <si>
    <t>Férias (Considerando 30 dias)</t>
  </si>
  <si>
    <t xml:space="preserve">PLANILHA DE BONIFICAÇÃO E DESPESAS INDIRETAS - BDI - SERVIÇOS </t>
  </si>
  <si>
    <t>ADMINISTRAÇÃO CENTRAL</t>
  </si>
  <si>
    <t>DESPESAS FINANCEIRAS</t>
  </si>
  <si>
    <t>SEGURO / GARANTIA / RISCO</t>
  </si>
  <si>
    <t>Seguro de Risco de Engenharia</t>
  </si>
  <si>
    <t>Garantia</t>
  </si>
  <si>
    <t>Riscos</t>
  </si>
  <si>
    <t>LUCRO BRUTO</t>
  </si>
  <si>
    <t>TRIBUTOS</t>
  </si>
  <si>
    <t>ISS (Observar Percentual da Localidade)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</si>
  <si>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</si>
  <si>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</si>
  <si>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</si>
  <si>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</si>
  <si>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</si>
  <si>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</si>
  <si>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</si>
  <si>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NOTAS:</t>
  </si>
  <si>
    <t>1 - A fórmula proposta pela EMAP para cálculo do BDI, acima utilizada, segue o Acórdão 2369/2011-TCU/Plenário;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</si>
  <si>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</si>
  <si>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</si>
  <si>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</si>
  <si>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Administração, consoante o art. 40, inciso X da Lei n° 8.666/93.</t>
  </si>
  <si>
    <t>ATIVIDADES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</si>
  <si>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</si>
  <si>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</si>
  <si>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</si>
  <si>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</si>
  <si>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</si>
  <si>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</si>
  <si>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</si>
  <si>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</si>
  <si>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</si>
  <si>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</si>
  <si>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</si>
  <si>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</si>
  <si>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</si>
  <si>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</si>
  <si>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Assinatura do contrato</t>
  </si>
  <si>
    <t>Assinatura da OS</t>
  </si>
  <si>
    <t>Prazo do contrato</t>
  </si>
  <si>
    <t>Desmobilização</t>
  </si>
  <si>
    <t>Entrega de documentos finais</t>
  </si>
  <si>
    <t>012/2020</t>
  </si>
  <si>
    <t>LOCAÇÃO DE PLATAFORMA ELEVATÓRIA TIPO TESOURA</t>
  </si>
  <si>
    <t>LOCAÇÃO DE MARTELETE ROMPEDOR ELÉTRICO, 220 V, 16 KG</t>
  </si>
  <si>
    <t>LOCAÇÃO DE MARTELETE ROMPEDOR 33 KG ATLAS COPO TEX32PS</t>
  </si>
  <si>
    <t>LOCAÇÃO DE BETONEIRA CAPACIDADE NOMINAL 400 L, CAPACIDADE DE MISTURA 310 L, MOTOR A DIESEL POTÊNCIA 5,0 HP, SEM CARREGADOR</t>
  </si>
  <si>
    <t>LOCAÇÃO DE BETONEIRA CAPACIDADE NOMINAL DE 600 L, CAPACIDADE DE MISTURA 360 L, MOTOR ELÉTRICO TRIFÁSICO POTÊNCIA DE 4 CV, SEM CARREGADOR</t>
  </si>
  <si>
    <t>LOCAÇÃO DE GUINDAUTO HIDRÁULICO VEICULAR TIPO MUNCK CAPACIDADE DE 10T, ALCANCE DA LANÇA 15 M, INCL OPERADOR, COMBUSTÍVEL, MANUTENÇÃO E ACESSÓRIOS PARA SERVIÇOS ELÉTRICOS (CINTAS, CESTA DUPLA, CABOS, APOIOS DE MADEIRA, ENTRE OUTROS) - HORA PRODUTIVA</t>
  </si>
  <si>
    <t>LOCAÇÃO DE GUINDASTE HIDRÁULICO AUTOPROPELIDO, COM LANÇA TELESCÓPICA 28,80 M, CAPACIDADE MÁXIMA 30 T, POTÊNCIA 97 KW, TRAÇÃO 4 X 4 - INCLUI MOB/DESMOBCOM OPERADOR</t>
  </si>
  <si>
    <t>LOCAÇÃO DE GUINDASTE HIDRÁULICO AUTOPROPELIDO, COM LANÇA TELESCÓPICA 40 M, CAPACIDADE MÁXIMA 60 T, POTÊNCIA 260 KW - INCLUI MOB/DESMOB COM OPERADOR</t>
  </si>
  <si>
    <t>LOCAÇÃO DE GUINDASTE HIDRÁULICO AUTOPROPELIDO, COM LANÇA TELESCÓPICA 50 M, CAPAC MAXIMA 110 T, POTENCIA 350 KW, TRACAO 10 X 6 - CHP DIURNO. AF_03/2016 . - INLCUI MOB/DESMOB COM OPERADOR</t>
  </si>
  <si>
    <t>LOCAÇÃO DE GUINDASTE HIDRÁULICO AUTOPROPELIDO, COM LANÇA TELESCÓPICA , CAPACIDADE MÁXIMA 120 T. - INCLUI MOB/DESMOB COM OPERADOR</t>
  </si>
  <si>
    <t>LOCAÇÃO DE COMPACTADOR DE SOLOS DE PERCUSSÃO (SOQUETE) COM MOTOR A GASOLINA 4 TEMPOS, POTÊNCIA 4 CV - CHP DIURNO. AF_08/2015</t>
  </si>
  <si>
    <t>LOCAÇÃO DE COMPACTADOR PÉ DE CARNEIRO VIBRATÓRIO AUTOPROPELIDO.</t>
  </si>
  <si>
    <t>5.1.17</t>
  </si>
  <si>
    <t>5.2.17</t>
  </si>
  <si>
    <t>CRITÉRIO DE MEDIÇÃO</t>
  </si>
  <si>
    <t>Este item será considerado como mão-de-obra direta. O valor a ser aplicado deverá ser dividido por 220 horas para fins de controle e será solicitado a folha de ponto do profissional, caso ocorram atrasos ou faltas não justificadas ou que não estejam dentro das faltas autorizadas por lei, estas serão descontadas na medição mensal.</t>
  </si>
  <si>
    <t>Este item será considerado como locação de equipamento. A unidade de medição a ser aplicado será por hora. A fiscalização precisará autorizar a locação do equipamento e informará o prazo, não podendo ser menos que 10 horas cada período de locação. Os custos com mobilização do equipamento será por conta da contratada.</t>
  </si>
  <si>
    <t>Este item será considerado como fornecimento de equipamento. A undiade de medição a ser aplicado será por unidade. A fiscalização precisará autorizar a compra do equipamento através de uma ORDEM DE FORNECIMENTO e deverá vistoriar, testar e aprovar a aquisição. O equipamento deverá vir com Nota Fiscal, Manual, Especificações Técnicas e termo de garantia.</t>
  </si>
  <si>
    <t>Este item será considerado como locação de equipamento. A unidade de medição a ser aplicado será por dia. A fiscalização precisará autorizar a locação do equipamento e informará o prazo, não podendo ser menor que 2 dias cada período de locação.</t>
  </si>
  <si>
    <t>Este item será considerado como locação de equipamento. A unidade de medição a ser aplicado será por mês. A fiscalização precisará autorizar a locação do equipamento e informará o prazo, não podendo ser menor que 1 mês cada período de locação.</t>
  </si>
  <si>
    <t>Este item será considerado como locação de equipamento. A unidade de medição a ser aplicado será por hora. A fiscalização precisará autorizar a locação do equipamento e informará o prazo, não podendo ser menos que 10 horas cada período de locação.</t>
  </si>
  <si>
    <t>Este item será considerado como locação de equipamento. Mesmo a unidade sendo mês, o preço deverá ser dividido por 200 horas e aplicado 10 horas mínima por dia. Aa fiscalização contabilizará a locação por dia (mínimo de 10 horas). A fiscalização precisará autorizar a locação do equipamento e informará o prazo, não podendo ser menor que 1 dia cada período de locação.</t>
  </si>
  <si>
    <t>Este item será considerado como serviço. A unidade de medição será por unidade. A fiscalização precisará autorizar e será oficializado por uma ORDEM DE SERVIÇO que deverá ter anuência da fiscalização.</t>
  </si>
  <si>
    <t>Computadores desktop, icore 5, com monitor, teclado, mouse, pacote office, 1 tera de hd, mínimo 4 Gb de RAM.</t>
  </si>
  <si>
    <t>Impressora Jato de tinta, incluindo fornecimento de cartucho de tinta para 12 meses.</t>
  </si>
  <si>
    <t>Este item será considerado como fornecimento de equipamentos a serem detalhados na composição de custos, . O conjunto deverá ser mensurado conforme composição de custos, item a item. Caso algum item não seja fornecido, os valores serão abatidos do valor total do item. A fiscalização precisará autorizar a compra do equipamento através de uma ORDEM DE FORNECIMENTO e deverá vistoriar, testar e aprovar a aquisição. O equipamento deverá vir com Nota Fiscal, Manual, Especificações Técnicas e termo de garantia.</t>
  </si>
  <si>
    <t>Este item será considerado como locação de equipamento. A unidade de medição a ser aplicado será por dia. A fiscalização precisará autorizar a locação do equipamento e informará o prazo, não podendo ser menor que 1 dia para cada período de locação.</t>
  </si>
  <si>
    <t>Este item será considerado como serviço. A unidade de medição a ser aplicado será por cada unidade transportada. A fiscalização precisará autorizar a mobilização e desmobilização do equipamento.</t>
  </si>
  <si>
    <t>Este item será considerado como mão-de-obra direta. O valor a ser aplicado deverá considerar o valor por hora do profissional e aplicado mais 100%, pagando assim o custo como hora extra que será considerado da seguinte forma: domingos e feriadoscom tolerância de 10 horas por dia. Estas horas extras deverão ser solicitadas oficialmente pela fiscalização.</t>
  </si>
  <si>
    <t>Este item será considerado como mão-de-obra direta. O valor a ser aplicado deverá considerar o valor por hora do profissional e aplicado mais 50%, pagando assim o custo como hora extra que será considerado da seguinte forma: horários após o expediente (durante a semana) com tolerância de 2 horas por dia e aos sábados. Estas horas extras deverão ser solicitadas oficialmente pela fiscalização.</t>
  </si>
  <si>
    <t>CRITÉRIO DE MEDIÇÃO - TR DE MANUTENÇÃO CIVIL, ELÉTRICA E MECÂNICA</t>
  </si>
  <si>
    <t>Obra</t>
  </si>
  <si>
    <t>Bancos</t>
  </si>
  <si>
    <t>B.D.I.</t>
  </si>
  <si>
    <t>TERMO DE REFERÊNCIA PARA MANUTENÇÃO CIVIL, ELÉTRICA E MECANICA</t>
  </si>
  <si>
    <t>Código</t>
  </si>
  <si>
    <t>Banco</t>
  </si>
  <si>
    <t>Tipo</t>
  </si>
  <si>
    <t>Quant.</t>
  </si>
  <si>
    <t>Valor Unit</t>
  </si>
  <si>
    <t>Total</t>
  </si>
  <si>
    <t>Composição</t>
  </si>
  <si>
    <t>SEDI - SERVIÇOS DIVERSOS</t>
  </si>
  <si>
    <t>MES</t>
  </si>
  <si>
    <t>Insumo</t>
  </si>
  <si>
    <t>Mão de Obra</t>
  </si>
  <si>
    <t>Equipamento</t>
  </si>
  <si>
    <t>Material</t>
  </si>
  <si>
    <t>MO sem LS =&gt;</t>
  </si>
  <si>
    <t>LS =&gt;</t>
  </si>
  <si>
    <t>MO com LS =&gt;</t>
  </si>
  <si>
    <t>Quant. =&gt;</t>
  </si>
  <si>
    <t>Preço Total =&gt;</t>
  </si>
  <si>
    <t>CURSO DE CAPACITAÇÃO PARA MONTADOR ELETROMECÂNICO (ENCARGOS COMPLEMENTARES) - HORISTA</t>
  </si>
  <si>
    <t>FERRAMENTAS - FAMILIA ELETRICISTA - HORISTA (ENCARGOS COMPLEMENTARES - COLETADO CAIXA)</t>
  </si>
  <si>
    <t>MÃO DE OBRA INDIRETA</t>
  </si>
  <si>
    <t>CURSO DE CAPACITAÇÃO PARA ENGENHEIRO CIVIL DE OBRA PLENO (ENCARGOS COMPLEMENTARES) - MENSALISTA</t>
  </si>
  <si>
    <t>FERRAMENTAS - FAMILIA ENGENHEIRO CIVIL - MENSALISTA (ENCARGOS COMPLEMENTARES - COLETADO CAIXA)</t>
  </si>
  <si>
    <t>PlanilhaOrçamentáriaAnalítica</t>
  </si>
  <si>
    <t>ComposiçãoAuxiliar</t>
  </si>
  <si>
    <t>EMAP</t>
  </si>
  <si>
    <t>Verba</t>
  </si>
  <si>
    <t>PRÓPRIO</t>
  </si>
  <si>
    <t>Periculosidade 30%</t>
  </si>
  <si>
    <t>P. UNIT BDI+30%</t>
  </si>
  <si>
    <t>P. TOTAL COM BDI + 30%</t>
  </si>
  <si>
    <t>Adicional Noturno 20%</t>
  </si>
  <si>
    <t>Valor final</t>
  </si>
  <si>
    <t>FONTE - 2020</t>
  </si>
  <si>
    <t>ANALISTA DE PLANEJAMENTO (CURSO SUPERIOR - LOGÍSTICA, ENG PRODUÇÃO, ÁREAS AFINS) - MENSALISTA (SIMILAR ENG. CIVIL JUNIOR)</t>
  </si>
  <si>
    <t>1.18</t>
  </si>
  <si>
    <t>1.19</t>
  </si>
  <si>
    <t>1.20</t>
  </si>
  <si>
    <t>2.10</t>
  </si>
  <si>
    <t>CURSO DE CAPACITAÇÃO PARA ENGENHEIRO ELETRICISTA (ENCARGOS COMPLEMENTARES) - HORISTA</t>
  </si>
  <si>
    <t>ENGENHEIRO ELETRICISTA</t>
  </si>
  <si>
    <t>FERRAMENTAS - FAMILIA ENGENHEIRO CIVIL - HORISTA (ENCARGOS COMPLEMENTARES - COLETADO CAIXA)</t>
  </si>
  <si>
    <t>5.1.18</t>
  </si>
  <si>
    <t>5.1.19</t>
  </si>
  <si>
    <t>HORAS EXTRAS TRABALHADAS A 50% - MÃO DE OBRA INDIRETA</t>
  </si>
  <si>
    <t>5.3.1</t>
  </si>
  <si>
    <t>5.3.2</t>
  </si>
  <si>
    <t>5.3.3</t>
  </si>
  <si>
    <t>5.3.4</t>
  </si>
  <si>
    <t>5.3.5</t>
  </si>
  <si>
    <t>HORAS EXTRAS TRABALHADAS A 100% - MÃO DE OBRA INDIRETA</t>
  </si>
  <si>
    <t>5.4.1</t>
  </si>
  <si>
    <t>5.4.2</t>
  </si>
  <si>
    <t>6.1</t>
  </si>
  <si>
    <t>vb</t>
  </si>
  <si>
    <t>6.2</t>
  </si>
  <si>
    <t>6.3</t>
  </si>
  <si>
    <t>Verba para manutenção administrativo de material de escritório</t>
  </si>
  <si>
    <t>CANTEIRO DE OBRAS, MOBILIZAÇÃO E DESMOBILIZAÇÃO</t>
  </si>
  <si>
    <t>MOBILIZAÇÃO E DESMOBILIZAÇÃO DE CANTEIRO DE OBRAS</t>
  </si>
  <si>
    <t>CAMINHÃO TOCO, PBT 14.300 KG, CARGA ÚTIL MÁX. 9.710 KG, DIST. ENTRE EIXOS 3,56 M, POTÊNCIA 185 CV, INCLUSIVE CARROCERIA FIXA ABERTA DE MADEIRA P/ TRANSPORTE GERAL DE CARGA SECA, DIMEN. APROX. 2,50 X 6,50 X 0,50 M - CHP DIURNO. AF_06/2014</t>
  </si>
  <si>
    <t>OS ITENS DE FORNECIMENTO NÃO INCIDEM BDI, O PREÇO FINAL DEVERÁ ENGLOBAR TODOS OS CUSTOS, DESPESAS INDIRETAS, IMPOSTOS E REMUNERAÇÃO;</t>
  </si>
  <si>
    <t>BDI FORNECIMENTO - NÃO APLICÁVEL</t>
  </si>
  <si>
    <t>3.57</t>
  </si>
  <si>
    <t>LOCAÇÃO DE BATE-ESTACAS POR GRAVIDADE, POTÊNCIA DE 160 HP, PESO DO MARTELO ATÉ 3 TONELADAS - CHP DIURNO. AF_11/2014</t>
  </si>
  <si>
    <t>CRAVAÇÃO DE ESTACA METÁLICA TIPO PERFIL "I", SIMPLES, BITOLA W 200X26,6 (8"), EXCLUSIVE PERFIL</t>
  </si>
  <si>
    <t>M</t>
  </si>
  <si>
    <t>KG</t>
  </si>
  <si>
    <t>Cravação de estaca metálica em perfil "I", W 200x26,6 exclusive perfil</t>
  </si>
  <si>
    <t>LOCAÇÃO DE MAQUINA DE SOLDA 500 A, ACOPLADA A MOTOR A DIESEL</t>
  </si>
  <si>
    <t>MOTORISTA DE ONIBUS / MICRO-ONIBUS (MENSALISTA)</t>
  </si>
  <si>
    <t>ÓLEO DIESEL - COMBUSTÍVEL COMUM</t>
  </si>
  <si>
    <t>L</t>
  </si>
  <si>
    <t>TECNICO ELETROMECANICO</t>
  </si>
  <si>
    <t xml:space="preserve"> mes</t>
  </si>
  <si>
    <t>LOCAÇÃO DE GUINDAUTO HIDRÁULICO VEICULAR TIPO MUNCK CAPACIDADE DE 15T, ALCANCE DA LANÇA 20 M, INCL OPERADOR, COMBUSTÍVEL, MANUTENÇÃO E ACESSÓRIOS PARA SERVIÇOS ELÉTRICOS E IÇAMENTO DE CARGAS (CINTAS, CESTA DUPLA, CABOS, APOIOS DE MADEIRA, ENTRE OUTROS) - HORA PRODUTIVA</t>
  </si>
  <si>
    <t>ELABORAÇÃO TÉCNICA DE PLANO DE RIGGING - HORA TÉCNICA DE ENGENHEIRO - INCLUSIVE ART</t>
  </si>
  <si>
    <t>LOCAÇÃO DE CONTEINER ALMOXARIFADO COM 12 METROS, COM AR CONDICIONADO</t>
  </si>
  <si>
    <t>LOCAÇÃO DE CONTEINER TIPO VESTIÁRIO COM ARMÁRIOS E CHUVEIROS - 12 metros</t>
  </si>
  <si>
    <t>5.2.18</t>
  </si>
  <si>
    <t>5.2.19</t>
  </si>
  <si>
    <t>LOCACAO - PICK UP 4x4 (DIESEL), 4 PORTAS, TIPO HILUX, INCLUINDO COMBUSTIVEL, REBOQUE E MANUTENÇÃO</t>
  </si>
  <si>
    <t>3.58</t>
  </si>
  <si>
    <t>LOCAÇÃO DE CAMINHÃO 3/4 PARA TRANSPORTE DE MATERIAIS, INCLUINDO MANUTENÇÃO E COMBUSTÍVEL.</t>
  </si>
  <si>
    <t>LOCAÇÃO DE CAMINHÃO TOCO, PBT 14.300 KG, CARGA ÚTIL MÁX. 9.710 KG, DIST. ENTRE EIXOS 3,56 M, POTÊNCIA 185 CV, INCLUSIVE CARROCERIA FIXA ABERTA DE MADEIRA P/ TRANSPORTE GERAL DE CARGA SECA, DIMEN. APROX. 2,50 X 6,50 X 0,50 M - CHP DIURNO. AF_06/2014, EXCETO MOTORISTA - SINAPI (73467)</t>
  </si>
  <si>
    <t>ESTANTE DE AÇO MULTIUSO, 40 CM, 6 PRATELEIRAS, 30 KG POR PRATELEIRA - COR CINZA - FORNECIMENTO</t>
  </si>
  <si>
    <t>GAVETEIRO ESTANTE 75, GAVETA BIN VARIOS, TAMANHO ORGANIZADOR - FORNECIMENTO</t>
  </si>
  <si>
    <t>FORNECIMENTO DE PERFIL METÁLICO I OU H, CONFORME INDICAÇÃO DO PROJETO PARA EXECUÇÃO DE ESTAQUEAMENTO</t>
  </si>
  <si>
    <t>5.1.20</t>
  </si>
  <si>
    <t>5.2.20</t>
  </si>
  <si>
    <t>SALÁRIOS BASEADOS NO SINDICATO DE CONSTRUÇÃO PESADA DO MARANHÃO - SINICON 2019/2020 - AJUDANTE, MEIO OFICIAL, OFICIAL, QUALIFICADO I, QUALIFICADO II</t>
  </si>
  <si>
    <t>LRE 012/2020</t>
  </si>
  <si>
    <t>ALMOXARIFE - HORISTA</t>
  </si>
  <si>
    <t>CARPINTEIRO DE ESQUADRIAS DE MADEIRA- HORISTA</t>
  </si>
  <si>
    <t>MONTADOR DE ESQUADRIAS METÁLICAS (ALUMÍNIO E METAIS)- HORISTA</t>
  </si>
  <si>
    <t>ELETRICISTA DE MANUTENÇÃO INDUSTRIAL- HORISTA</t>
  </si>
  <si>
    <t>ELETRICISTA DE MANUTENÇÃO INDUSTRIAL (EQUIPE DE TURNO) + 20% DE ADICIONAL NOTURNO- HORISTA</t>
  </si>
  <si>
    <t>ELETROTÉCNICO COM ENCARGOS COMPLEMENTARES- HORISTA</t>
  </si>
  <si>
    <t>ENCANADOR OU BOMBEIRO HIDRÁULICO COM ENCARGOS COMPLEMENTARES- HORISTA</t>
  </si>
  <si>
    <t>ENCANADOR OU BOMBEIRO HIDRÁULICO (EQUIPE DE TURNO) + 20% DE ADICIONAL NOTURNO- HORISTA</t>
  </si>
  <si>
    <t>CURSO DE CAPACITAÇÃO PARA ENCANADOR OU BOMBEIRO HIDRÁULICO (ENCARGOS COMPLEMENTARES)</t>
  </si>
  <si>
    <t>Não Desonerado: 
Horista:  112,86%
HORISTA:  71,21%</t>
  </si>
  <si>
    <t>CURSO DE CAPACITAÇÃO PARA ALMOXARIFE (ENCARGOS COMPLEMENTARES) - HORISTA</t>
  </si>
  <si>
    <t>ALMOXARIFE (HORISTA)</t>
  </si>
  <si>
    <t>FERRAMENTAS - FAMILIA ALMOXARIFE - HORISTA (ENCARGOS COMPLEMENTARES - COLETADO CAIXA)</t>
  </si>
  <si>
    <t>CURSO DE CAPACITAÇÃO PARA CARPINTEIRO DE ESQUADRIAS (ENCARGOS COMPLEMENTARES) - HORISTA</t>
  </si>
  <si>
    <t>CARPINTEIRO DE ESQUADRIAS (HORISTA)</t>
  </si>
  <si>
    <t>FERRAMENTAS - FAMILIA CARPINTEIRO DE FORMAS - HORISTA (ENCARGOS COMPLEMENTARES - COLETADO CAIXA)</t>
  </si>
  <si>
    <t>MONTADOR DE ESQUADRIAS (HORISTA)</t>
  </si>
  <si>
    <t>CURSO DE CAPACITAÇÃO PARA ELETRICISTA DE MANUTENÇÃO INDUSTRIAL (ENCARGOS COMPLEMENTARES) - HORISTA</t>
  </si>
  <si>
    <t>ELETRICISTA DE MANUTENCAO INDUSTRIAL (HORISTA)</t>
  </si>
  <si>
    <t>CURSO DE CAPACITAÇÃO PARA ELETROTÉCNICO (ENCARGOS COMPLEMENTARES) - HORISTA</t>
  </si>
  <si>
    <t>ELETROTECNICO (HORISTA)</t>
  </si>
  <si>
    <t>CURSO DE CAPACITAÇÃO PARA ENCANADOR OU BOMBEIRO HIDRÁULICO (ENCARGOS COMPLEMENTARES) - HORISTA</t>
  </si>
  <si>
    <t>ENCANADOR OU BOMBEIRO HIDRAULICO (HORISTA)</t>
  </si>
  <si>
    <t>FERRAMENTAS - FAMILIA ENCANADOR - HORISTA (ENCARGOS COMPLEMENTARES - COLETADO CAIXA)</t>
  </si>
  <si>
    <t>CURSO DE CAPACITAÇÃO PARA MECÂNICO DE EQUIPAMENTOS PESADOS (ENCARGOS COMPLEMENTARES) - HORISTA</t>
  </si>
  <si>
    <t>FERRAMENTAS - FAMILIA OPERADOR ESCAVADEIRA - HORISTA (ENCARGOS COMPLEMENTARES - COLETADO CAIXA)</t>
  </si>
  <si>
    <t>MECANICO DE EQUIPAMENTOS PESADOS (HORISTA)</t>
  </si>
  <si>
    <t>CURSO DE CAPACITAÇÃO PARA OPERADOR DE MAQUINAS E TRATORES DIVERSOS (ENCARGOS COMPLEMENTARES) - HORISTA</t>
  </si>
  <si>
    <t>OPERADOR DE MAQUINAS E TRATORES DIVERSOS (TERRAPLANAGEM) (HORISTA)</t>
  </si>
  <si>
    <t>CURSO DE CAPACITAÇÃO PARA PEDREIRO (ENCARGOS COMPLEMENTARES) - HORISTA</t>
  </si>
  <si>
    <t>FERRAMENTAS - FAMILIA PEDREIRO - HORISTA (ENCARGOS COMPLEMENTARES - COLETADO CAIXA)</t>
  </si>
  <si>
    <t>PEDREIRO (HORISTA)</t>
  </si>
  <si>
    <t>CURSO DE CAPACITAÇÃO PARA PINTOR (ENCARGOS COMPLEMENTARES) - HORISTA</t>
  </si>
  <si>
    <t>FERRAMENTAS - FAMILIA PINTOR - HORISTA (ENCARGOS COMPLEMENTARES - COLETADO CAIXA)</t>
  </si>
  <si>
    <t>PINTOR (HORISTA)</t>
  </si>
  <si>
    <t>CURSO DE CAPACITAÇÃO PARA PINTOR PARA TINTA EPOXI (ENCARGOS COMPLEMENTARES) - HORISTA</t>
  </si>
  <si>
    <t>PINTOR PARA TINTA EPOXI (HORISTA)</t>
  </si>
  <si>
    <t>CURSO DE CAPACITAÇÃO PARA PINTOR DE LETREIROS (ENCARGOS COMPLEMENTARES) - HORISTA</t>
  </si>
  <si>
    <t>PINTOR DE LETREIROS (HORISTA)</t>
  </si>
  <si>
    <t>CURSO DE CAPACITAÇÃO PARA SERVENTE DE OBRAS (ENCARGOS COMPLEMENTARES) - HORISTA</t>
  </si>
  <si>
    <t>FERRAMENTAS - FAMILIA SERVENTE - HORISTA (ENCARGOS COMPLEMENTARES - COLETADO CAIXA)</t>
  </si>
  <si>
    <t>SERVENTE DE OBRAS (HORISTA)</t>
  </si>
  <si>
    <t>CURSO DE CAPACITAÇÃO PARA SOLDADOR (ENCARGOS COMPLEMENTARES) - HORISTA</t>
  </si>
  <si>
    <t>FERRAMENTAS - FAMILIA SOLDADOR - HORISTA (ENCARGOS COMPLEMENTARES - COLETADO CAIXA)</t>
  </si>
  <si>
    <t>SOLDADOR (HORISTA)</t>
  </si>
  <si>
    <t>MONTADOR DE FORRO E DIVISÓRIAS (GESSO, DRYWALL, PVC) - HORISTA</t>
  </si>
  <si>
    <t>CURSO DE CAPACITAÇÃO PARA GESSEIRO (ENCARGOS COMPLEMENTARES) - HORISTA</t>
  </si>
  <si>
    <t>CURSO DE CAPACITAÇÃO PARA MARCENEIRO (ENCARGOS COMPLEMENTARES) - HORISTA</t>
  </si>
  <si>
    <t>MARCENEIRO (HORISTA)</t>
  </si>
  <si>
    <t>CURSO DE CAPACITAÇÃO  PARA MOTORISTA DE CAMINHÃO (ENCARGOS COMPLEMENTARES) - HORISTA</t>
  </si>
  <si>
    <t>MOTORISTA DE CAMINHAO (HORISTA)</t>
  </si>
  <si>
    <t>AUXILIAR DE ESCRITORIO (HORISTA)</t>
  </si>
  <si>
    <t>CURSO DE CAPACITAÇÃO PARA AUXILIAR DE ESCRITÓRIO (ENCARGOS COMPLEMENTARES) - HORISTA</t>
  </si>
  <si>
    <t>CURSO DE CAPACITAÇÃO PARA TÉCNICO EM SEGURANÇA DO TRABALHO (ENCARGOS COMPLEMENTARES) - HORISTA</t>
  </si>
  <si>
    <t>TECNICO EM SEGURANCA DO TRABALHO (HORISTA)</t>
  </si>
  <si>
    <t>SUPERVISOR DE MANUTENÇÃO ELÉTRICA (HORISTA) - SIMILAR TECNICO DE EDIFICAÇÕES</t>
  </si>
  <si>
    <t>CURSO DE CAPACITAÇÃO PARA SUPERVISOR DE MANUTENÇÃO ELÉTRICA (HORISTA) - SIMILAR TECNICO DE EDIFICAÇÕES</t>
  </si>
  <si>
    <t>SUPERVISOR DE MANUTENÇÃO MECÂNICA (HORISTA) - SIMILAR TECNICO DE EDIFICAÇÕES</t>
  </si>
  <si>
    <t>CURSO DE CAPACITAÇÃO PARA SUPERVISOR DE MANUTENÇÃO MECÂNICA (HORISTA) - SIMILAR TECNICO DE EDIFICAÇÕES</t>
  </si>
  <si>
    <t>SUPERVISOR DE MANUTENÇÃO CIVIL (HORISTA) - SIMILAR TECNICO DE EDIFICAÇÕES</t>
  </si>
  <si>
    <t>CURSO DE CAPACITAÇÃO PARA SUPERVISOR DE MANUTENÇÃO CIVIL (HORISTA) - SIMILAR TECNICO DE EDIFICAÇÕES</t>
  </si>
  <si>
    <t>ANALISTA DE PLANEJAMENTO (CURSO SUPERIOR - LOGÍSTICA, ENG PRODUÇÃO, ÁREAS AFINS) - HORISTA (SIMILAR ENG. CIVIL JUNIOR)</t>
  </si>
  <si>
    <t>CURSO DE CAPACITAÇÃO PARA ANALISTA DE PLANEJAMENTO (CURSO SUPERIOR - LOGÍSTICA, ENG PRODUÇÃO, ÁREAS AFINS) - HORISTA (SIMILAR ENG. CIVIL JUNIOR)</t>
  </si>
  <si>
    <t>CURSO DE CAPACITAÇÃO PARA ENCARREGADO GERAL DE OBRAS (ENCARGOS COMPLEMENTARES) - HORISTA</t>
  </si>
  <si>
    <t>ENCARREGADO GERAL DE OBRAS (HORISTA)</t>
  </si>
  <si>
    <t>FERRAMENTAS - FAMILIA ENCARREGADO GERAL - HORISTA (ENCARGOS COMPLEMENTARES - COLETADO CAIXA)</t>
  </si>
  <si>
    <t>MECÂNICO DE EQUIPAMENTOS PESADOS - HORISTA</t>
  </si>
  <si>
    <t>OPERADOR DE MÁQUINAS PESADAS, RETRO-ESCAVADEIRA, EMPILHADEIRA, PÁ-CARREGADEIRA - HORISTA</t>
  </si>
  <si>
    <t>PEDREIRO - HORISTA</t>
  </si>
  <si>
    <t>PINTOR - HORISTA</t>
  </si>
  <si>
    <t>PINTOR PARA TINTA EPÓXI (ESTRUTURAS METÁLICAS) - HORISTA</t>
  </si>
  <si>
    <t>PINTOR DE LETREIROS - HORISTA</t>
  </si>
  <si>
    <t>TECNICO ELETROMECANICO - HORISTA</t>
  </si>
  <si>
    <t>SERVENTE DE OBRAS - HORISTA</t>
  </si>
  <si>
    <t>SOLDADOR - HORISTA</t>
  </si>
  <si>
    <t>MARCENEIRO - HORISTA</t>
  </si>
  <si>
    <t>MOTORISTA DE CAMINHAO - HORISTA</t>
  </si>
  <si>
    <t>AUXILIAR DE ESCRITORIO - HORISTA</t>
  </si>
  <si>
    <t>ENGENHEIRO CIVIL DE OBRA PLENO COM ENCARGOS COMPLEMENTARES - MENSALISTA</t>
  </si>
  <si>
    <t>ENGENHEIRO CIVIL DE OBRA PLENO - MENSALISTA</t>
  </si>
  <si>
    <t>TÉCNICO EM SEGURANÇA DO TRABALHO - HORISTA</t>
  </si>
  <si>
    <t>TÉCNICO EM MEIO-AMBIENTE (HORISTA) - SIMILAR TÉCNICO DE SEG. DO TRAB. - HORISTA</t>
  </si>
  <si>
    <t>ENCARREGADO GERAL DE OBRAS COM ENCARGOS COMPLEMENTARES - HORISTA</t>
  </si>
  <si>
    <t>CONSULTORIA TÉCNICA EM DISCIPLINA (ELÉTRICA) - SIMILAR ENG ELETRICISTA OU MECÂNICO - HORISTA</t>
  </si>
  <si>
    <t xml:space="preserve"> PLANILhA DE SERVIÇOS E PREÇOS DE OBRAS</t>
  </si>
  <si>
    <t>MANUTENÇÃO MENSAL DE CANTEIRO DE OBRAS - material para escritório, cartucHo de tinta, papel, internet, envelopes, material de escritório.</t>
  </si>
  <si>
    <t>ALUGUEL DE MÁQUINA POLICORTE PARA ASFALTO/PISO DE CONCRETO, QUE UTILIZA DISCO diaMANTADO diaM 350 mm (NÃO INCLUI O DISCO)</t>
  </si>
  <si>
    <t>LOCAÇÃO DE CAMINHÃO PIPA 10.000 L TRUCADO, PESO BRUTO TOTAL 23.000 KG, CARGA ÚTIL MÁXIMA 15.935 KG, DISTÂNCIA ENTRE EIXOS 4,8 M, POTÊNCIA 230 CV, INCLUSIVE TANQUE DE AÇO PARA TRANSPORTE DE ÁGUA - CHP DIURNO. AF_06/2014, INCLUINDO FORNECIMENTO DE 10.000 L dia, COMBUSTÍVEL,  MANUTENÇÃO E MOTORISTA - POLIGONALDA EMAP E CUJUPE (CUSTO DE TRAVESSIA NÃO DEVERÁ SER CONSIDERADO)</t>
  </si>
  <si>
    <t>LOCAÇÃO DE CAMINHÃO PARA PINTURA DE SINALIZAÇÃO VIÁRIA COM MATERIAL MÍNIMO 250 M2 POR dia - NESTA LOCAÇÃO INCLUI EQUIPE, COMB, MOB, DESMOB, MOTORISTA E TINTA E APLICAÇÃO</t>
  </si>
  <si>
    <t>LOCAÇÃO DE CAMINHÃO PARA PINTURA DE SINALIZAÇÃO VIÁRIA COM MATERIAL MÍNIMO 500 M2 POR dia - NESTA LOCAÇÃO INCLUI EQUIPE, COMB, MOB, DESMOB, MOTORISTA E TINTA E APLICAÇÃO</t>
  </si>
  <si>
    <t>LOCAÇÃO DE CAMINHÃO PARA PINTURA DE SINALIZAÇÃO VIÁRIA COM MATERIAL MÍNIMO 750 M2 POR dia - NESTA LOCAÇÃO INCLUI EQUIPE, COMB, MOB, DESMOB, MOTORISTA E TINTA E APLICAÇÃO</t>
  </si>
  <si>
    <t>LOCAÇÃO DE CAMINHÃO PARA PINTURA DE SINALIZAÇÃO VIÁRIA COM MATERIAL MÍNIMO 1000 M2 POR dia - NESTA LOCAÇÃO INCLUI EQUIPE, COMB, MOB, DESMOB, MOTORISTA E TINTA E APLICAÇÃO</t>
  </si>
  <si>
    <t>LRE/012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</si>
</sst>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0.0000"/>
    <numFmt numFmtId="167" formatCode="&quot;R$&quot;\ #,##0.00"/>
    <numFmt numFmtId="168" formatCode="0.0%"/>
    <numFmt numFmtId="169" formatCode="0.000"/>
    <numFmt numFmtId="170" formatCode="#,##0.0000000"/>
    <numFmt numFmtId="171" formatCode="_-* #,##0.0000_-;\-* #,##0.0000_-;_-* &quot;-&quot;??_-;_-@_-"/>
    <numFmt numFmtId="172" formatCode="#,##0.00000"/>
    <numFmt numFmtId="173" formatCode="#,##0.0000"/>
    <numFmt numFmtId="174" formatCode="#,##0.000"/>
  </numFmts>
  <fonts count="6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1"/>
      <color theme="3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36"/>
      <color theme="3"/>
      <name val="Calibri"/>
      <family val="2"/>
    </font>
    <font>
      <b/>
      <sz val="16"/>
      <color theme="3"/>
      <name val="Calibri"/>
      <family val="2"/>
    </font>
    <font>
      <sz val="12"/>
      <color theme="3"/>
      <name val="Calibri"/>
      <family val="2"/>
    </font>
    <font>
      <b/>
      <sz val="10"/>
      <color theme="3"/>
      <name val="Calibri"/>
      <family val="2"/>
    </font>
    <font>
      <b/>
      <sz val="16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u/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9"/>
      <color rgb="FF663D14"/>
      <name val="Arial"/>
      <family val="2"/>
    </font>
    <font>
      <sz val="11"/>
      <name val="Arial"/>
      <family val="1"/>
    </font>
    <font>
      <b/>
      <sz val="11"/>
      <color theme="3"/>
      <name val="Calibri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1"/>
    </font>
  </fonts>
  <fills count="1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n">
        <color theme="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indexed="64"/>
      </right>
      <top style="thin">
        <color indexed="64"/>
      </top>
      <bottom style="thin">
        <color theme="3"/>
      </bottom>
      <diagonal/>
    </border>
    <border>
      <left style="thin">
        <color indexed="64"/>
      </left>
      <right/>
      <top style="thin">
        <color indexed="64"/>
      </top>
      <bottom style="thin">
        <color theme="3"/>
      </bottom>
      <diagonal/>
    </border>
    <border>
      <left/>
      <right style="thin">
        <color indexed="64"/>
      </right>
      <top/>
      <bottom style="thin">
        <color theme="3"/>
      </bottom>
      <diagonal/>
    </border>
    <border>
      <left style="thin">
        <color indexed="64"/>
      </left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0" fontId="11" fillId="0" borderId="0"/>
    <xf numFmtId="0" fontId="4" fillId="0" borderId="0"/>
    <xf numFmtId="0" fontId="58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0" xfId="0" applyFont="1"/>
    <xf numFmtId="166" fontId="4" fillId="0" borderId="13" xfId="0" applyNumberFormat="1" applyFont="1" applyBorder="1" applyAlignment="1">
      <alignment vertical="center"/>
    </xf>
    <xf numFmtId="0" fontId="3" fillId="0" borderId="13" xfId="0" applyFont="1" applyFill="1" applyBorder="1" applyAlignment="1"/>
    <xf numFmtId="0" fontId="3" fillId="0" borderId="0" xfId="0" applyFont="1" applyAlignment="1">
      <alignment horizontal="center"/>
    </xf>
    <xf numFmtId="0" fontId="8" fillId="0" borderId="12" xfId="0" applyFont="1" applyBorder="1"/>
    <xf numFmtId="0" fontId="8" fillId="0" borderId="1" xfId="0" applyFont="1" applyBorder="1" applyAlignment="1"/>
    <xf numFmtId="2" fontId="8" fillId="0" borderId="19" xfId="3" applyNumberFormat="1" applyFont="1" applyBorder="1" applyAlignment="1">
      <alignment horizontal="center"/>
    </xf>
    <xf numFmtId="0" fontId="8" fillId="0" borderId="19" xfId="0" applyFont="1" applyBorder="1" applyAlignment="1"/>
    <xf numFmtId="2" fontId="7" fillId="0" borderId="19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0" borderId="19" xfId="0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166" fontId="8" fillId="0" borderId="19" xfId="0" applyNumberFormat="1" applyFont="1" applyBorder="1" applyAlignment="1">
      <alignment horizontal="center"/>
    </xf>
    <xf numFmtId="166" fontId="8" fillId="0" borderId="19" xfId="3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166" fontId="7" fillId="0" borderId="19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2" fontId="8" fillId="0" borderId="13" xfId="3" applyNumberFormat="1" applyFont="1" applyBorder="1" applyAlignment="1">
      <alignment horizontal="center"/>
    </xf>
    <xf numFmtId="166" fontId="7" fillId="0" borderId="13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2" fontId="0" fillId="0" borderId="0" xfId="0" applyNumberFormat="1"/>
    <xf numFmtId="0" fontId="7" fillId="0" borderId="13" xfId="0" applyFont="1" applyFill="1" applyBorder="1" applyAlignment="1">
      <alignment horizontal="center"/>
    </xf>
    <xf numFmtId="2" fontId="3" fillId="0" borderId="0" xfId="0" applyNumberFormat="1" applyFont="1"/>
    <xf numFmtId="166" fontId="8" fillId="5" borderId="18" xfId="0" applyNumberFormat="1" applyFont="1" applyFill="1" applyBorder="1" applyAlignment="1"/>
    <xf numFmtId="0" fontId="4" fillId="7" borderId="0" xfId="0" applyFont="1" applyFill="1" applyAlignment="1">
      <alignment wrapText="1"/>
    </xf>
    <xf numFmtId="0" fontId="0" fillId="7" borderId="0" xfId="0" applyFill="1"/>
    <xf numFmtId="2" fontId="4" fillId="0" borderId="25" xfId="0" applyNumberFormat="1" applyFont="1" applyBorder="1" applyAlignment="1"/>
    <xf numFmtId="166" fontId="0" fillId="0" borderId="0" xfId="0" applyNumberFormat="1"/>
    <xf numFmtId="0" fontId="7" fillId="3" borderId="1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66" fontId="4" fillId="0" borderId="13" xfId="0" applyNumberFormat="1" applyFont="1" applyBorder="1" applyAlignment="1"/>
    <xf numFmtId="0" fontId="4" fillId="0" borderId="1" xfId="0" applyFont="1" applyBorder="1" applyAlignment="1"/>
    <xf numFmtId="2" fontId="4" fillId="0" borderId="13" xfId="0" applyNumberFormat="1" applyFont="1" applyBorder="1" applyAlignment="1"/>
    <xf numFmtId="0" fontId="4" fillId="0" borderId="21" xfId="0" applyFont="1" applyBorder="1" applyAlignment="1">
      <alignment horizontal="center"/>
    </xf>
    <xf numFmtId="0" fontId="4" fillId="0" borderId="20" xfId="0" applyFont="1" applyBorder="1" applyAlignment="1">
      <alignment wrapText="1"/>
    </xf>
    <xf numFmtId="166" fontId="4" fillId="0" borderId="18" xfId="0" applyNumberFormat="1" applyFont="1" applyBorder="1" applyAlignment="1"/>
    <xf numFmtId="0" fontId="8" fillId="0" borderId="1" xfId="0" applyFont="1" applyBorder="1" applyAlignment="1">
      <alignment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0" fillId="6" borderId="0" xfId="0" applyFill="1" applyAlignment="1">
      <alignment vertical="center"/>
    </xf>
    <xf numFmtId="0" fontId="12" fillId="6" borderId="0" xfId="4" applyFont="1" applyFill="1" applyBorder="1" applyAlignment="1">
      <alignment vertical="center"/>
    </xf>
    <xf numFmtId="0" fontId="13" fillId="6" borderId="0" xfId="5" applyFont="1" applyFill="1" applyBorder="1" applyAlignment="1">
      <alignment vertical="center"/>
    </xf>
    <xf numFmtId="0" fontId="0" fillId="0" borderId="0" xfId="0" applyAlignment="1">
      <alignment vertical="center"/>
    </xf>
    <xf numFmtId="0" fontId="14" fillId="6" borderId="0" xfId="4" applyFont="1" applyFill="1" applyBorder="1" applyAlignment="1">
      <alignment vertical="center"/>
    </xf>
    <xf numFmtId="0" fontId="16" fillId="6" borderId="0" xfId="4" applyFont="1" applyFill="1" applyBorder="1" applyAlignment="1">
      <alignment vertical="center"/>
    </xf>
    <xf numFmtId="0" fontId="17" fillId="6" borderId="0" xfId="4" applyFont="1" applyFill="1" applyBorder="1" applyAlignment="1">
      <alignment horizontal="left" vertical="center"/>
    </xf>
    <xf numFmtId="0" fontId="17" fillId="6" borderId="0" xfId="4" applyFont="1" applyFill="1" applyBorder="1" applyAlignment="1">
      <alignment horizontal="right" vertical="center"/>
    </xf>
    <xf numFmtId="17" fontId="13" fillId="6" borderId="0" xfId="4" applyNumberFormat="1" applyFont="1" applyFill="1" applyBorder="1" applyAlignment="1">
      <alignment horizontal="left" vertical="center"/>
    </xf>
    <xf numFmtId="0" fontId="13" fillId="6" borderId="0" xfId="6" applyNumberFormat="1" applyFont="1" applyFill="1" applyBorder="1" applyAlignment="1">
      <alignment horizontal="left" vertical="center" wrapText="1"/>
    </xf>
    <xf numFmtId="0" fontId="18" fillId="6" borderId="0" xfId="0" applyFont="1" applyFill="1" applyBorder="1" applyAlignment="1">
      <alignment vertical="center"/>
    </xf>
    <xf numFmtId="0" fontId="18" fillId="6" borderId="0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right" vertical="center"/>
    </xf>
    <xf numFmtId="0" fontId="18" fillId="6" borderId="0" xfId="0" applyFont="1" applyFill="1" applyBorder="1" applyAlignment="1">
      <alignment horizontal="left" vertical="center"/>
    </xf>
    <xf numFmtId="0" fontId="0" fillId="6" borderId="0" xfId="0" applyFill="1" applyAlignment="1">
      <alignment vertical="center" wrapText="1"/>
    </xf>
    <xf numFmtId="0" fontId="19" fillId="9" borderId="26" xfId="0" applyFont="1" applyFill="1" applyBorder="1" applyAlignment="1">
      <alignment horizontal="center" vertical="center" wrapText="1"/>
    </xf>
    <xf numFmtId="4" fontId="19" fillId="9" borderId="26" xfId="0" applyNumberFormat="1" applyFont="1" applyFill="1" applyBorder="1" applyAlignment="1">
      <alignment horizontal="center" vertical="center" wrapText="1"/>
    </xf>
    <xf numFmtId="165" fontId="19" fillId="9" borderId="26" xfId="0" applyNumberFormat="1" applyFont="1" applyFill="1" applyBorder="1" applyAlignment="1">
      <alignment horizontal="center" vertical="center" wrapText="1"/>
    </xf>
    <xf numFmtId="10" fontId="19" fillId="9" borderId="26" xfId="3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6" borderId="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7" fontId="0" fillId="0" borderId="0" xfId="0" applyNumberFormat="1" applyAlignment="1">
      <alignment vertical="center"/>
    </xf>
    <xf numFmtId="0" fontId="23" fillId="6" borderId="29" xfId="0" applyFont="1" applyFill="1" applyBorder="1" applyAlignment="1">
      <alignment horizontal="center" vertical="center"/>
    </xf>
    <xf numFmtId="0" fontId="23" fillId="6" borderId="29" xfId="0" applyFont="1" applyFill="1" applyBorder="1" applyAlignment="1">
      <alignment horizontal="left" vertical="center" wrapText="1"/>
    </xf>
    <xf numFmtId="0" fontId="23" fillId="6" borderId="29" xfId="0" applyFont="1" applyFill="1" applyBorder="1" applyAlignment="1">
      <alignment horizontal="center" vertical="center" wrapText="1"/>
    </xf>
    <xf numFmtId="4" fontId="23" fillId="6" borderId="29" xfId="0" applyNumberFormat="1" applyFont="1" applyFill="1" applyBorder="1" applyAlignment="1">
      <alignment horizontal="center" vertical="center" wrapText="1"/>
    </xf>
    <xf numFmtId="165" fontId="23" fillId="6" borderId="29" xfId="0" applyNumberFormat="1" applyFont="1" applyFill="1" applyBorder="1" applyAlignment="1">
      <alignment horizontal="right" vertical="center" wrapText="1"/>
    </xf>
    <xf numFmtId="165" fontId="10" fillId="6" borderId="29" xfId="0" applyNumberFormat="1" applyFont="1" applyFill="1" applyBorder="1" applyAlignment="1">
      <alignment horizontal="right" vertical="center" wrapText="1"/>
    </xf>
    <xf numFmtId="169" fontId="23" fillId="6" borderId="29" xfId="0" applyNumberFormat="1" applyFont="1" applyFill="1" applyBorder="1" applyAlignment="1">
      <alignment horizontal="center" vertical="center"/>
    </xf>
    <xf numFmtId="0" fontId="10" fillId="6" borderId="29" xfId="0" applyFont="1" applyFill="1" applyBorder="1" applyAlignment="1">
      <alignment horizontal="right" vertical="center" wrapText="1"/>
    </xf>
    <xf numFmtId="0" fontId="10" fillId="6" borderId="29" xfId="0" applyFont="1" applyFill="1" applyBorder="1" applyAlignment="1">
      <alignment horizontal="left" vertical="center" wrapText="1"/>
    </xf>
    <xf numFmtId="167" fontId="0" fillId="6" borderId="0" xfId="0" applyNumberFormat="1" applyFill="1" applyAlignment="1">
      <alignment vertical="center"/>
    </xf>
    <xf numFmtId="0" fontId="23" fillId="6" borderId="0" xfId="0" applyFont="1" applyFill="1" applyBorder="1" applyAlignment="1">
      <alignment horizontal="center" vertical="center" wrapText="1"/>
    </xf>
    <xf numFmtId="4" fontId="23" fillId="6" borderId="0" xfId="0" applyNumberFormat="1" applyFont="1" applyFill="1" applyBorder="1" applyAlignment="1">
      <alignment horizontal="center" vertical="center" wrapText="1"/>
    </xf>
    <xf numFmtId="165" fontId="23" fillId="6" borderId="0" xfId="0" applyNumberFormat="1" applyFont="1" applyFill="1" applyBorder="1" applyAlignment="1">
      <alignment horizontal="right" vertical="center" wrapText="1"/>
    </xf>
    <xf numFmtId="165" fontId="10" fillId="6" borderId="0" xfId="0" applyNumberFormat="1" applyFont="1" applyFill="1" applyBorder="1" applyAlignment="1">
      <alignment horizontal="right" vertical="center" wrapText="1"/>
    </xf>
    <xf numFmtId="169" fontId="23" fillId="6" borderId="0" xfId="0" applyNumberFormat="1" applyFont="1" applyFill="1" applyBorder="1" applyAlignment="1">
      <alignment horizontal="center" vertical="center"/>
    </xf>
    <xf numFmtId="0" fontId="23" fillId="6" borderId="0" xfId="0" applyFont="1" applyFill="1" applyBorder="1" applyAlignment="1">
      <alignment horizontal="right" vertical="center" wrapText="1"/>
    </xf>
    <xf numFmtId="0" fontId="23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/>
    </xf>
    <xf numFmtId="0" fontId="23" fillId="6" borderId="0" xfId="0" applyFont="1" applyFill="1" applyBorder="1" applyAlignment="1">
      <alignment horizontal="right" vertical="center"/>
    </xf>
    <xf numFmtId="0" fontId="10" fillId="6" borderId="0" xfId="0" applyFont="1" applyFill="1" applyBorder="1" applyAlignment="1">
      <alignment horizontal="left" vertical="center" wrapText="1"/>
    </xf>
    <xf numFmtId="0" fontId="0" fillId="6" borderId="0" xfId="0" applyFont="1" applyFill="1" applyAlignment="1">
      <alignment vertical="center"/>
    </xf>
    <xf numFmtId="0" fontId="0" fillId="6" borderId="0" xfId="0" applyFont="1" applyFill="1" applyAlignment="1">
      <alignment horizontal="left" vertical="center"/>
    </xf>
    <xf numFmtId="0" fontId="0" fillId="6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vertical="center"/>
    </xf>
    <xf numFmtId="0" fontId="0" fillId="6" borderId="0" xfId="0" applyFont="1" applyFill="1" applyBorder="1" applyAlignment="1">
      <alignment horizontal="right" vertical="center"/>
    </xf>
    <xf numFmtId="0" fontId="0" fillId="6" borderId="0" xfId="0" applyFont="1" applyFill="1" applyAlignment="1">
      <alignment horizontal="right" vertical="center"/>
    </xf>
    <xf numFmtId="10" fontId="20" fillId="7" borderId="0" xfId="0" applyNumberFormat="1" applyFont="1" applyFill="1" applyAlignment="1">
      <alignment vertical="center"/>
    </xf>
    <xf numFmtId="0" fontId="0" fillId="6" borderId="0" xfId="0" applyFill="1" applyAlignment="1">
      <alignment horizontal="center" vertical="center"/>
    </xf>
    <xf numFmtId="0" fontId="1" fillId="6" borderId="0" xfId="0" applyFont="1" applyFill="1" applyAlignment="1">
      <alignment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Alignment="1">
      <alignment horizontal="left" vertical="center"/>
    </xf>
    <xf numFmtId="0" fontId="10" fillId="6" borderId="0" xfId="0" applyFont="1" applyFill="1" applyBorder="1" applyAlignment="1">
      <alignment vertical="center"/>
    </xf>
    <xf numFmtId="0" fontId="23" fillId="6" borderId="0" xfId="0" applyFont="1" applyFill="1" applyBorder="1" applyAlignment="1">
      <alignment vertical="center"/>
    </xf>
    <xf numFmtId="164" fontId="23" fillId="6" borderId="0" xfId="2" applyFont="1" applyFill="1" applyBorder="1" applyAlignment="1">
      <alignment horizontal="left" vertical="center" wrapText="1"/>
    </xf>
    <xf numFmtId="0" fontId="0" fillId="6" borderId="0" xfId="0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8" fillId="6" borderId="0" xfId="4" applyFont="1" applyFill="1" applyBorder="1" applyAlignment="1">
      <alignment horizontal="left" vertical="center"/>
    </xf>
    <xf numFmtId="0" fontId="13" fillId="6" borderId="0" xfId="4" applyFont="1" applyFill="1" applyBorder="1" applyAlignment="1">
      <alignment horizontal="left" vertical="center"/>
    </xf>
    <xf numFmtId="0" fontId="28" fillId="6" borderId="0" xfId="4" applyFont="1" applyFill="1" applyBorder="1" applyAlignment="1">
      <alignment horizontal="right" vertical="center"/>
    </xf>
    <xf numFmtId="0" fontId="29" fillId="6" borderId="0" xfId="4" applyFont="1" applyFill="1" applyBorder="1" applyAlignment="1">
      <alignment horizontal="center" vertical="center"/>
    </xf>
    <xf numFmtId="0" fontId="30" fillId="6" borderId="0" xfId="4" applyFont="1" applyFill="1" applyBorder="1" applyAlignment="1">
      <alignment horizontal="left" vertical="center"/>
    </xf>
    <xf numFmtId="0" fontId="30" fillId="6" borderId="0" xfId="4" applyFont="1" applyFill="1" applyBorder="1" applyAlignment="1">
      <alignment horizontal="center" vertical="center"/>
    </xf>
    <xf numFmtId="0" fontId="31" fillId="6" borderId="0" xfId="4" applyFont="1" applyFill="1" applyBorder="1" applyAlignment="1">
      <alignment horizontal="left" vertical="center"/>
    </xf>
    <xf numFmtId="0" fontId="30" fillId="6" borderId="0" xfId="4" applyFont="1" applyFill="1" applyBorder="1" applyAlignment="1">
      <alignment vertical="center"/>
    </xf>
    <xf numFmtId="0" fontId="30" fillId="6" borderId="0" xfId="4" applyFont="1" applyFill="1" applyBorder="1" applyAlignment="1">
      <alignment horizontal="right" vertical="center"/>
    </xf>
    <xf numFmtId="0" fontId="32" fillId="6" borderId="0" xfId="6" applyNumberFormat="1" applyFont="1" applyFill="1" applyBorder="1" applyAlignment="1">
      <alignment horizontal="left" vertical="center" wrapText="1"/>
    </xf>
    <xf numFmtId="0" fontId="33" fillId="7" borderId="0" xfId="0" applyFont="1" applyFill="1" applyBorder="1" applyAlignment="1">
      <alignment horizontal="center" vertical="center" wrapText="1"/>
    </xf>
    <xf numFmtId="168" fontId="33" fillId="7" borderId="0" xfId="3" applyNumberFormat="1" applyFont="1" applyFill="1" applyBorder="1" applyAlignment="1">
      <alignment horizontal="center" vertical="center" wrapText="1"/>
    </xf>
    <xf numFmtId="43" fontId="34" fillId="7" borderId="0" xfId="0" applyNumberFormat="1" applyFont="1" applyFill="1" applyBorder="1" applyAlignment="1">
      <alignment horizontal="right" vertical="center"/>
    </xf>
    <xf numFmtId="0" fontId="35" fillId="9" borderId="32" xfId="0" applyFont="1" applyFill="1" applyBorder="1" applyAlignment="1">
      <alignment horizontal="center" vertical="center" wrapText="1"/>
    </xf>
    <xf numFmtId="165" fontId="35" fillId="9" borderId="32" xfId="0" applyNumberFormat="1" applyFont="1" applyFill="1" applyBorder="1" applyAlignment="1">
      <alignment horizontal="center" vertical="center" wrapText="1"/>
    </xf>
    <xf numFmtId="10" fontId="35" fillId="9" borderId="26" xfId="3" applyNumberFormat="1" applyFont="1" applyFill="1" applyBorder="1" applyAlignment="1">
      <alignment horizontal="center" vertical="center"/>
    </xf>
    <xf numFmtId="0" fontId="33" fillId="6" borderId="30" xfId="0" applyFont="1" applyFill="1" applyBorder="1" applyAlignment="1">
      <alignment horizontal="center" vertical="center" wrapText="1"/>
    </xf>
    <xf numFmtId="0" fontId="33" fillId="6" borderId="30" xfId="0" applyFont="1" applyFill="1" applyBorder="1" applyAlignment="1">
      <alignment horizontal="left" vertical="center" wrapText="1"/>
    </xf>
    <xf numFmtId="0" fontId="36" fillId="6" borderId="30" xfId="0" applyFont="1" applyFill="1" applyBorder="1" applyAlignment="1">
      <alignment horizontal="center" vertical="center" wrapText="1"/>
    </xf>
    <xf numFmtId="4" fontId="36" fillId="6" borderId="30" xfId="0" applyNumberFormat="1" applyFont="1" applyFill="1" applyBorder="1" applyAlignment="1">
      <alignment horizontal="center" vertical="center" wrapText="1"/>
    </xf>
    <xf numFmtId="165" fontId="33" fillId="6" borderId="30" xfId="0" applyNumberFormat="1" applyFont="1" applyFill="1" applyBorder="1" applyAlignment="1">
      <alignment horizontal="right" vertical="center" wrapText="1"/>
    </xf>
    <xf numFmtId="169" fontId="36" fillId="6" borderId="30" xfId="0" applyNumberFormat="1" applyFont="1" applyFill="1" applyBorder="1" applyAlignment="1">
      <alignment horizontal="center" vertical="center"/>
    </xf>
    <xf numFmtId="0" fontId="36" fillId="6" borderId="30" xfId="0" applyFont="1" applyFill="1" applyBorder="1" applyAlignment="1">
      <alignment horizontal="right" vertical="center"/>
    </xf>
    <xf numFmtId="43" fontId="36" fillId="6" borderId="30" xfId="0" applyNumberFormat="1" applyFont="1" applyFill="1" applyBorder="1" applyAlignment="1">
      <alignment horizontal="left" vertical="center" wrapText="1"/>
    </xf>
    <xf numFmtId="0" fontId="37" fillId="6" borderId="30" xfId="0" applyFont="1" applyFill="1" applyBorder="1" applyAlignment="1">
      <alignment horizontal="center" vertical="center"/>
    </xf>
    <xf numFmtId="0" fontId="37" fillId="6" borderId="30" xfId="0" applyFont="1" applyFill="1" applyBorder="1" applyAlignment="1">
      <alignment horizontal="left" vertical="center" wrapText="1"/>
    </xf>
    <xf numFmtId="0" fontId="37" fillId="6" borderId="30" xfId="0" applyFont="1" applyFill="1" applyBorder="1" applyAlignment="1">
      <alignment horizontal="center" vertical="center" wrapText="1"/>
    </xf>
    <xf numFmtId="4" fontId="37" fillId="6" borderId="30" xfId="0" applyNumberFormat="1" applyFont="1" applyFill="1" applyBorder="1" applyAlignment="1">
      <alignment horizontal="right" vertical="center" wrapText="1"/>
    </xf>
    <xf numFmtId="165" fontId="37" fillId="6" borderId="30" xfId="0" applyNumberFormat="1" applyFont="1" applyFill="1" applyBorder="1" applyAlignment="1">
      <alignment horizontal="right" vertical="center" wrapText="1"/>
    </xf>
    <xf numFmtId="165" fontId="38" fillId="6" borderId="30" xfId="0" applyNumberFormat="1" applyFont="1" applyFill="1" applyBorder="1" applyAlignment="1">
      <alignment horizontal="right" vertical="center" wrapText="1"/>
    </xf>
    <xf numFmtId="169" fontId="37" fillId="6" borderId="30" xfId="0" applyNumberFormat="1" applyFont="1" applyFill="1" applyBorder="1" applyAlignment="1">
      <alignment horizontal="center" vertical="center"/>
    </xf>
    <xf numFmtId="0" fontId="37" fillId="6" borderId="30" xfId="0" applyFont="1" applyFill="1" applyBorder="1" applyAlignment="1">
      <alignment horizontal="right" vertical="center"/>
    </xf>
    <xf numFmtId="0" fontId="37" fillId="6" borderId="30" xfId="0" applyNumberFormat="1" applyFont="1" applyFill="1" applyBorder="1" applyAlignment="1">
      <alignment horizontal="left" vertical="center" wrapText="1"/>
    </xf>
    <xf numFmtId="0" fontId="33" fillId="6" borderId="29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left" vertical="center" wrapText="1"/>
    </xf>
    <xf numFmtId="165" fontId="33" fillId="6" borderId="29" xfId="0" applyNumberFormat="1" applyFont="1" applyFill="1" applyBorder="1" applyAlignment="1">
      <alignment horizontal="right" vertical="center" wrapText="1"/>
    </xf>
    <xf numFmtId="0" fontId="39" fillId="6" borderId="29" xfId="0" applyFont="1" applyFill="1" applyBorder="1" applyAlignment="1">
      <alignment horizontal="left" vertical="center" wrapText="1"/>
    </xf>
    <xf numFmtId="0" fontId="37" fillId="6" borderId="31" xfId="0" applyFont="1" applyFill="1" applyBorder="1" applyAlignment="1">
      <alignment horizontal="center" vertical="center"/>
    </xf>
    <xf numFmtId="0" fontId="37" fillId="6" borderId="31" xfId="0" applyFont="1" applyFill="1" applyBorder="1" applyAlignment="1">
      <alignment horizontal="left" vertical="center" wrapText="1"/>
    </xf>
    <xf numFmtId="0" fontId="37" fillId="6" borderId="31" xfId="0" applyFont="1" applyFill="1" applyBorder="1" applyAlignment="1">
      <alignment horizontal="center" vertical="center" wrapText="1"/>
    </xf>
    <xf numFmtId="4" fontId="37" fillId="6" borderId="31" xfId="0" applyNumberFormat="1" applyFont="1" applyFill="1" applyBorder="1" applyAlignment="1">
      <alignment horizontal="right" vertical="center" wrapText="1"/>
    </xf>
    <xf numFmtId="165" fontId="37" fillId="6" borderId="31" xfId="0" applyNumberFormat="1" applyFont="1" applyFill="1" applyBorder="1" applyAlignment="1">
      <alignment horizontal="right" vertical="center" wrapText="1"/>
    </xf>
    <xf numFmtId="165" fontId="38" fillId="6" borderId="31" xfId="0" applyNumberFormat="1" applyFont="1" applyFill="1" applyBorder="1" applyAlignment="1">
      <alignment horizontal="right" vertical="center" wrapText="1"/>
    </xf>
    <xf numFmtId="169" fontId="37" fillId="6" borderId="31" xfId="0" applyNumberFormat="1" applyFont="1" applyFill="1" applyBorder="1" applyAlignment="1">
      <alignment horizontal="center" vertical="center"/>
    </xf>
    <xf numFmtId="0" fontId="37" fillId="6" borderId="31" xfId="0" applyFont="1" applyFill="1" applyBorder="1" applyAlignment="1">
      <alignment horizontal="right" vertical="center"/>
    </xf>
    <xf numFmtId="0" fontId="37" fillId="6" borderId="31" xfId="0" applyNumberFormat="1" applyFont="1" applyFill="1" applyBorder="1" applyAlignment="1">
      <alignment horizontal="left" vertical="center" wrapText="1"/>
    </xf>
    <xf numFmtId="0" fontId="37" fillId="6" borderId="0" xfId="0" applyFont="1" applyFill="1" applyBorder="1" applyAlignment="1">
      <alignment horizontal="left" vertical="center" wrapText="1"/>
    </xf>
    <xf numFmtId="0" fontId="37" fillId="6" borderId="0" xfId="0" applyFont="1" applyFill="1" applyBorder="1" applyAlignment="1">
      <alignment horizontal="center" vertical="center" wrapText="1"/>
    </xf>
    <xf numFmtId="4" fontId="37" fillId="6" borderId="0" xfId="0" applyNumberFormat="1" applyFont="1" applyFill="1" applyBorder="1" applyAlignment="1">
      <alignment horizontal="right" vertical="center" wrapText="1"/>
    </xf>
    <xf numFmtId="165" fontId="37" fillId="6" borderId="0" xfId="0" applyNumberFormat="1" applyFont="1" applyFill="1" applyBorder="1" applyAlignment="1">
      <alignment horizontal="right" vertical="center" wrapText="1"/>
    </xf>
    <xf numFmtId="165" fontId="38" fillId="6" borderId="0" xfId="0" applyNumberFormat="1" applyFont="1" applyFill="1" applyBorder="1" applyAlignment="1">
      <alignment horizontal="right" vertical="center" wrapText="1"/>
    </xf>
    <xf numFmtId="169" fontId="37" fillId="6" borderId="0" xfId="0" applyNumberFormat="1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horizontal="right" vertical="center"/>
    </xf>
    <xf numFmtId="0" fontId="37" fillId="6" borderId="0" xfId="0" applyNumberFormat="1" applyFont="1" applyFill="1" applyBorder="1" applyAlignment="1">
      <alignment horizontal="left" vertical="center" wrapText="1"/>
    </xf>
    <xf numFmtId="43" fontId="23" fillId="6" borderId="0" xfId="3" applyNumberFormat="1" applyFont="1" applyFill="1" applyBorder="1" applyAlignment="1">
      <alignment vertical="center" wrapText="1"/>
    </xf>
    <xf numFmtId="0" fontId="33" fillId="8" borderId="0" xfId="0" applyFont="1" applyFill="1" applyBorder="1" applyAlignment="1">
      <alignment horizontal="center" vertical="center" wrapText="1"/>
    </xf>
    <xf numFmtId="168" fontId="33" fillId="8" borderId="0" xfId="3" applyNumberFormat="1" applyFont="1" applyFill="1" applyBorder="1" applyAlignment="1">
      <alignment horizontal="center" vertical="center" wrapText="1"/>
    </xf>
    <xf numFmtId="43" fontId="34" fillId="8" borderId="0" xfId="0" applyNumberFormat="1" applyFont="1" applyFill="1" applyBorder="1" applyAlignment="1">
      <alignment horizontal="right" vertical="center"/>
    </xf>
    <xf numFmtId="43" fontId="20" fillId="7" borderId="0" xfId="0" applyNumberFormat="1" applyFont="1" applyFill="1" applyBorder="1" applyAlignment="1">
      <alignment horizontal="left" vertical="center" wrapText="1"/>
    </xf>
    <xf numFmtId="0" fontId="41" fillId="9" borderId="0" xfId="0" applyFont="1" applyFill="1" applyBorder="1" applyAlignment="1">
      <alignment horizontal="center" vertical="center" wrapText="1"/>
    </xf>
    <xf numFmtId="0" fontId="42" fillId="6" borderId="29" xfId="0" applyFont="1" applyFill="1" applyBorder="1" applyAlignment="1">
      <alignment horizontal="center" vertical="center" wrapText="1"/>
    </xf>
    <xf numFmtId="169" fontId="43" fillId="6" borderId="29" xfId="0" applyNumberFormat="1" applyFont="1" applyFill="1" applyBorder="1" applyAlignment="1">
      <alignment horizontal="center" vertical="center"/>
    </xf>
    <xf numFmtId="0" fontId="43" fillId="6" borderId="29" xfId="0" applyFont="1" applyFill="1" applyBorder="1" applyAlignment="1">
      <alignment horizontal="right" vertical="center"/>
    </xf>
    <xf numFmtId="10" fontId="42" fillId="6" borderId="29" xfId="0" applyNumberFormat="1" applyFont="1" applyFill="1" applyBorder="1" applyAlignment="1">
      <alignment horizontal="left" vertical="center" wrapText="1"/>
    </xf>
    <xf numFmtId="165" fontId="45" fillId="6" borderId="0" xfId="0" applyNumberFormat="1" applyFont="1" applyFill="1" applyBorder="1" applyAlignment="1">
      <alignment horizontal="right" vertical="center" wrapText="1"/>
    </xf>
    <xf numFmtId="43" fontId="44" fillId="6" borderId="0" xfId="3" applyNumberFormat="1" applyFont="1" applyFill="1" applyBorder="1" applyAlignment="1">
      <alignment vertical="center" wrapText="1"/>
    </xf>
    <xf numFmtId="4" fontId="44" fillId="6" borderId="0" xfId="0" applyNumberFormat="1" applyFont="1" applyFill="1" applyBorder="1" applyAlignment="1">
      <alignment horizontal="center" vertical="center" wrapText="1"/>
    </xf>
    <xf numFmtId="0" fontId="43" fillId="6" borderId="0" xfId="0" applyFont="1" applyFill="1" applyBorder="1" applyAlignment="1">
      <alignment horizontal="right" vertical="center" wrapText="1"/>
    </xf>
    <xf numFmtId="43" fontId="43" fillId="6" borderId="0" xfId="3" applyNumberFormat="1" applyFont="1" applyFill="1" applyBorder="1" applyAlignment="1">
      <alignment vertical="center" wrapText="1"/>
    </xf>
    <xf numFmtId="4" fontId="43" fillId="6" borderId="0" xfId="0" applyNumberFormat="1" applyFont="1" applyFill="1" applyBorder="1" applyAlignment="1">
      <alignment horizontal="center" vertical="center" wrapText="1"/>
    </xf>
    <xf numFmtId="165" fontId="42" fillId="6" borderId="29" xfId="0" applyNumberFormat="1" applyFont="1" applyFill="1" applyBorder="1" applyAlignment="1">
      <alignment horizontal="right" vertical="center" wrapText="1"/>
    </xf>
    <xf numFmtId="0" fontId="44" fillId="6" borderId="30" xfId="0" applyFont="1" applyFill="1" applyBorder="1" applyAlignment="1">
      <alignment horizontal="center" vertical="center"/>
    </xf>
    <xf numFmtId="169" fontId="44" fillId="6" borderId="30" xfId="0" applyNumberFormat="1" applyFont="1" applyFill="1" applyBorder="1" applyAlignment="1">
      <alignment horizontal="center" vertical="center"/>
    </xf>
    <xf numFmtId="0" fontId="44" fillId="6" borderId="30" xfId="0" applyFont="1" applyFill="1" applyBorder="1" applyAlignment="1">
      <alignment horizontal="right" vertical="center"/>
    </xf>
    <xf numFmtId="10" fontId="44" fillId="6" borderId="30" xfId="3" applyNumberFormat="1" applyFont="1" applyFill="1" applyBorder="1" applyAlignment="1">
      <alignment horizontal="left" vertical="center" wrapText="1"/>
    </xf>
    <xf numFmtId="0" fontId="20" fillId="6" borderId="0" xfId="0" applyFont="1" applyFill="1" applyBorder="1" applyAlignment="1">
      <alignment horizontal="center" vertical="center" wrapText="1"/>
    </xf>
    <xf numFmtId="165" fontId="23" fillId="6" borderId="0" xfId="0" applyNumberFormat="1" applyFont="1" applyFill="1" applyBorder="1" applyAlignment="1">
      <alignment vertical="center" wrapText="1"/>
    </xf>
    <xf numFmtId="165" fontId="23" fillId="6" borderId="0" xfId="0" applyNumberFormat="1" applyFont="1" applyFill="1" applyBorder="1" applyAlignment="1">
      <alignment horizontal="left" vertical="center" wrapText="1"/>
    </xf>
    <xf numFmtId="10" fontId="46" fillId="6" borderId="0" xfId="3" applyNumberFormat="1" applyFont="1" applyFill="1" applyBorder="1" applyAlignment="1">
      <alignment horizontal="center" vertical="center" wrapText="1"/>
    </xf>
    <xf numFmtId="10" fontId="46" fillId="6" borderId="0" xfId="3" applyNumberFormat="1" applyFont="1" applyFill="1" applyBorder="1" applyAlignment="1">
      <alignment horizontal="right" vertical="center" wrapText="1"/>
    </xf>
    <xf numFmtId="0" fontId="24" fillId="9" borderId="0" xfId="0" applyFont="1" applyFill="1" applyBorder="1" applyAlignment="1">
      <alignment horizontal="center" vertical="center" wrapText="1"/>
    </xf>
    <xf numFmtId="10" fontId="24" fillId="9" borderId="0" xfId="3" applyNumberFormat="1" applyFont="1" applyFill="1" applyBorder="1" applyAlignment="1">
      <alignment horizontal="center" vertical="center" wrapText="1"/>
    </xf>
    <xf numFmtId="0" fontId="47" fillId="6" borderId="0" xfId="0" applyFont="1" applyFill="1" applyAlignment="1">
      <alignment vertical="center"/>
    </xf>
    <xf numFmtId="0" fontId="48" fillId="6" borderId="0" xfId="0" applyFont="1" applyFill="1" applyAlignment="1">
      <alignment vertical="center"/>
    </xf>
    <xf numFmtId="0" fontId="47" fillId="6" borderId="0" xfId="0" applyFont="1" applyFill="1" applyAlignment="1">
      <alignment horizontal="right" vertical="center"/>
    </xf>
    <xf numFmtId="0" fontId="47" fillId="6" borderId="0" xfId="0" applyFont="1" applyFill="1" applyAlignment="1">
      <alignment horizontal="left" vertical="center"/>
    </xf>
    <xf numFmtId="0" fontId="10" fillId="6" borderId="0" xfId="0" applyFont="1" applyFill="1" applyBorder="1" applyAlignment="1">
      <alignment horizontal="right" vertical="center" wrapText="1"/>
    </xf>
    <xf numFmtId="0" fontId="34" fillId="7" borderId="0" xfId="0" applyFont="1" applyFill="1" applyBorder="1" applyAlignment="1">
      <alignment horizontal="left" vertical="center" wrapText="1"/>
    </xf>
    <xf numFmtId="1" fontId="37" fillId="6" borderId="30" xfId="0" applyNumberFormat="1" applyFont="1" applyFill="1" applyBorder="1" applyAlignment="1">
      <alignment horizontal="right" vertical="center" wrapText="1"/>
    </xf>
    <xf numFmtId="10" fontId="20" fillId="7" borderId="0" xfId="0" applyNumberFormat="1" applyFont="1" applyFill="1" applyBorder="1"/>
    <xf numFmtId="0" fontId="34" fillId="7" borderId="0" xfId="0" applyFont="1" applyFill="1" applyBorder="1" applyAlignment="1">
      <alignment vertical="center" wrapText="1"/>
    </xf>
    <xf numFmtId="0" fontId="34" fillId="8" borderId="0" xfId="0" applyFont="1" applyFill="1" applyBorder="1" applyAlignment="1">
      <alignment vertical="center" wrapText="1"/>
    </xf>
    <xf numFmtId="0" fontId="40" fillId="6" borderId="0" xfId="0" applyFont="1" applyFill="1" applyBorder="1" applyAlignment="1">
      <alignment vertical="center"/>
    </xf>
    <xf numFmtId="164" fontId="23" fillId="6" borderId="29" xfId="2" applyFont="1" applyFill="1" applyBorder="1" applyAlignment="1">
      <alignment horizontal="center" vertical="center" wrapText="1"/>
    </xf>
    <xf numFmtId="0" fontId="10" fillId="6" borderId="29" xfId="0" applyFont="1" applyFill="1" applyBorder="1" applyAlignment="1">
      <alignment horizontal="center" vertical="center" wrapText="1"/>
    </xf>
    <xf numFmtId="0" fontId="36" fillId="6" borderId="29" xfId="0" applyFont="1" applyFill="1" applyBorder="1" applyAlignment="1">
      <alignment horizontal="left" vertical="center" wrapText="1"/>
    </xf>
    <xf numFmtId="0" fontId="20" fillId="6" borderId="0" xfId="0" applyFont="1" applyFill="1" applyAlignment="1">
      <alignment vertical="center"/>
    </xf>
    <xf numFmtId="167" fontId="20" fillId="6" borderId="0" xfId="0" applyNumberFormat="1" applyFont="1" applyFill="1" applyAlignment="1">
      <alignment vertical="center"/>
    </xf>
    <xf numFmtId="0" fontId="20" fillId="11" borderId="29" xfId="0" applyFont="1" applyFill="1" applyBorder="1" applyAlignment="1">
      <alignment horizontal="center" vertical="center"/>
    </xf>
    <xf numFmtId="0" fontId="20" fillId="11" borderId="29" xfId="0" applyFont="1" applyFill="1" applyBorder="1" applyAlignment="1">
      <alignment horizontal="left" vertical="center" wrapText="1"/>
    </xf>
    <xf numFmtId="0" fontId="20" fillId="11" borderId="29" xfId="0" applyFont="1" applyFill="1" applyBorder="1" applyAlignment="1">
      <alignment horizontal="center" vertical="center" wrapText="1"/>
    </xf>
    <xf numFmtId="164" fontId="20" fillId="11" borderId="29" xfId="2" applyFont="1" applyFill="1" applyBorder="1" applyAlignment="1">
      <alignment horizontal="center" vertical="center" wrapText="1"/>
    </xf>
    <xf numFmtId="165" fontId="20" fillId="11" borderId="29" xfId="0" applyNumberFormat="1" applyFont="1" applyFill="1" applyBorder="1" applyAlignment="1">
      <alignment horizontal="right" vertical="center" wrapText="1"/>
    </xf>
    <xf numFmtId="0" fontId="20" fillId="11" borderId="29" xfId="0" applyFont="1" applyFill="1" applyBorder="1" applyAlignment="1">
      <alignment horizontal="right" vertical="center" wrapText="1"/>
    </xf>
    <xf numFmtId="0" fontId="20" fillId="7" borderId="33" xfId="0" applyFont="1" applyFill="1" applyBorder="1" applyAlignment="1">
      <alignment horizontal="center" vertical="center" wrapText="1"/>
    </xf>
    <xf numFmtId="0" fontId="21" fillId="7" borderId="33" xfId="0" applyFont="1" applyFill="1" applyBorder="1" applyAlignment="1">
      <alignment horizontal="center" vertical="center" wrapText="1"/>
    </xf>
    <xf numFmtId="167" fontId="20" fillId="7" borderId="33" xfId="0" applyNumberFormat="1" applyFont="1" applyFill="1" applyBorder="1" applyAlignment="1">
      <alignment vertical="center" wrapText="1"/>
    </xf>
    <xf numFmtId="0" fontId="22" fillId="7" borderId="33" xfId="0" applyFont="1" applyFill="1" applyBorder="1" applyAlignment="1">
      <alignment horizontal="right" vertical="center"/>
    </xf>
    <xf numFmtId="0" fontId="23" fillId="6" borderId="29" xfId="2" applyNumberFormat="1" applyFont="1" applyFill="1" applyBorder="1" applyAlignment="1">
      <alignment horizontal="center" vertical="center" wrapText="1"/>
    </xf>
    <xf numFmtId="10" fontId="20" fillId="7" borderId="33" xfId="3" applyNumberFormat="1" applyFont="1" applyFill="1" applyBorder="1" applyAlignment="1">
      <alignment horizontal="center" vertical="center" wrapText="1"/>
    </xf>
    <xf numFmtId="10" fontId="20" fillId="11" borderId="29" xfId="3" applyNumberFormat="1" applyFont="1" applyFill="1" applyBorder="1" applyAlignment="1">
      <alignment horizontal="center" vertical="center"/>
    </xf>
    <xf numFmtId="10" fontId="23" fillId="6" borderId="29" xfId="3" applyNumberFormat="1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 wrapText="1"/>
    </xf>
    <xf numFmtId="167" fontId="20" fillId="7" borderId="14" xfId="0" applyNumberFormat="1" applyFont="1" applyFill="1" applyBorder="1" applyAlignment="1">
      <alignment vertical="center" wrapText="1"/>
    </xf>
    <xf numFmtId="10" fontId="20" fillId="7" borderId="14" xfId="3" applyNumberFormat="1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right" vertical="center"/>
    </xf>
    <xf numFmtId="4" fontId="21" fillId="7" borderId="14" xfId="0" applyNumberFormat="1" applyFont="1" applyFill="1" applyBorder="1" applyAlignment="1">
      <alignment horizontal="center" vertical="center" wrapText="1"/>
    </xf>
    <xf numFmtId="0" fontId="49" fillId="6" borderId="0" xfId="0" applyFont="1" applyFill="1" applyAlignment="1">
      <alignment vertical="center"/>
    </xf>
    <xf numFmtId="167" fontId="49" fillId="6" borderId="0" xfId="0" applyNumberFormat="1" applyFont="1" applyFill="1" applyAlignment="1">
      <alignment vertical="center"/>
    </xf>
    <xf numFmtId="0" fontId="40" fillId="0" borderId="0" xfId="0" applyFont="1" applyFill="1" applyAlignment="1">
      <alignment vertical="center"/>
    </xf>
    <xf numFmtId="167" fontId="4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1" xfId="0" applyFont="1" applyBorder="1" applyAlignment="1">
      <alignment horizontal="center"/>
    </xf>
    <xf numFmtId="0" fontId="40" fillId="0" borderId="0" xfId="0" applyFont="1"/>
    <xf numFmtId="0" fontId="40" fillId="0" borderId="1" xfId="0" applyFont="1" applyBorder="1"/>
    <xf numFmtId="0" fontId="40" fillId="12" borderId="1" xfId="0" applyFont="1" applyFill="1" applyBorder="1"/>
    <xf numFmtId="0" fontId="0" fillId="12" borderId="1" xfId="0" applyFill="1" applyBorder="1"/>
    <xf numFmtId="0" fontId="42" fillId="6" borderId="29" xfId="0" applyFont="1" applyFill="1" applyBorder="1" applyAlignment="1">
      <alignment horizontal="left" vertical="center" wrapText="1"/>
    </xf>
    <xf numFmtId="0" fontId="0" fillId="6" borderId="0" xfId="0" applyFill="1" applyBorder="1" applyAlignment="1">
      <alignment horizontal="center" vertical="center"/>
    </xf>
    <xf numFmtId="0" fontId="15" fillId="6" borderId="0" xfId="4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21" fillId="7" borderId="33" xfId="0" applyFont="1" applyFill="1" applyBorder="1" applyAlignment="1">
      <alignment horizontal="left" vertical="center" wrapText="1"/>
    </xf>
    <xf numFmtId="0" fontId="21" fillId="7" borderId="14" xfId="0" applyFont="1" applyFill="1" applyBorder="1" applyAlignment="1">
      <alignment horizontal="left" vertical="center" wrapText="1"/>
    </xf>
    <xf numFmtId="0" fontId="34" fillId="7" borderId="0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Continuous" vertical="center"/>
    </xf>
    <xf numFmtId="0" fontId="15" fillId="6" borderId="0" xfId="6" applyNumberFormat="1" applyFont="1" applyFill="1" applyBorder="1" applyAlignment="1">
      <alignment horizontal="centerContinuous" vertical="top" wrapText="1"/>
    </xf>
    <xf numFmtId="0" fontId="12" fillId="6" borderId="0" xfId="5" applyFont="1" applyFill="1" applyBorder="1" applyAlignment="1">
      <alignment vertical="center"/>
    </xf>
    <xf numFmtId="0" fontId="15" fillId="6" borderId="0" xfId="4" applyFont="1" applyFill="1" applyBorder="1" applyAlignment="1">
      <alignment vertical="center"/>
    </xf>
    <xf numFmtId="0" fontId="21" fillId="7" borderId="33" xfId="0" applyFont="1" applyFill="1" applyBorder="1" applyAlignment="1">
      <alignment vertical="center" wrapText="1"/>
    </xf>
    <xf numFmtId="0" fontId="21" fillId="7" borderId="14" xfId="0" applyFont="1" applyFill="1" applyBorder="1" applyAlignment="1">
      <alignment vertical="center" wrapText="1"/>
    </xf>
    <xf numFmtId="0" fontId="20" fillId="7" borderId="0" xfId="0" applyFont="1" applyFill="1" applyBorder="1" applyAlignment="1">
      <alignment vertical="center" wrapText="1"/>
    </xf>
    <xf numFmtId="167" fontId="20" fillId="7" borderId="0" xfId="0" applyNumberFormat="1" applyFont="1" applyFill="1" applyBorder="1" applyAlignment="1">
      <alignment vertical="center" wrapText="1"/>
    </xf>
    <xf numFmtId="0" fontId="20" fillId="7" borderId="0" xfId="0" applyFont="1" applyFill="1" applyAlignment="1">
      <alignment vertical="center"/>
    </xf>
    <xf numFmtId="167" fontId="20" fillId="7" borderId="0" xfId="0" applyNumberFormat="1" applyFont="1" applyFill="1" applyAlignment="1">
      <alignment vertical="center"/>
    </xf>
    <xf numFmtId="0" fontId="24" fillId="9" borderId="0" xfId="0" applyFont="1" applyFill="1" applyBorder="1" applyAlignment="1">
      <alignment vertical="center" wrapText="1"/>
    </xf>
    <xf numFmtId="167" fontId="25" fillId="10" borderId="0" xfId="0" applyNumberFormat="1" applyFont="1" applyFill="1" applyBorder="1" applyAlignment="1">
      <alignment horizontal="centerContinuous" vertical="center" wrapText="1"/>
    </xf>
    <xf numFmtId="165" fontId="19" fillId="9" borderId="26" xfId="0" applyNumberFormat="1" applyFont="1" applyFill="1" applyBorder="1" applyAlignment="1">
      <alignment horizontal="centerContinuous" vertical="center" wrapText="1"/>
    </xf>
    <xf numFmtId="10" fontId="19" fillId="9" borderId="26" xfId="3" applyNumberFormat="1" applyFont="1" applyFill="1" applyBorder="1" applyAlignment="1">
      <alignment horizontal="centerContinuous" vertical="center" wrapText="1"/>
    </xf>
    <xf numFmtId="10" fontId="19" fillId="9" borderId="27" xfId="3" applyNumberFormat="1" applyFont="1" applyFill="1" applyBorder="1" applyAlignment="1">
      <alignment horizontal="centerContinuous" vertical="center" wrapText="1"/>
    </xf>
    <xf numFmtId="10" fontId="19" fillId="9" borderId="28" xfId="3" applyNumberFormat="1" applyFont="1" applyFill="1" applyBorder="1" applyAlignment="1">
      <alignment horizontal="centerContinuous" vertical="center" wrapText="1"/>
    </xf>
    <xf numFmtId="4" fontId="51" fillId="9" borderId="26" xfId="0" applyNumberFormat="1" applyFont="1" applyFill="1" applyBorder="1" applyAlignment="1">
      <alignment horizontal="centerContinuous" vertical="center" wrapText="1"/>
    </xf>
    <xf numFmtId="0" fontId="23" fillId="6" borderId="34" xfId="0" applyFont="1" applyFill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 wrapText="1"/>
    </xf>
    <xf numFmtId="0" fontId="23" fillId="6" borderId="34" xfId="0" applyFont="1" applyFill="1" applyBorder="1" applyAlignment="1">
      <alignment horizontal="center" vertical="center" wrapText="1"/>
    </xf>
    <xf numFmtId="4" fontId="23" fillId="6" borderId="34" xfId="0" applyNumberFormat="1" applyFont="1" applyFill="1" applyBorder="1" applyAlignment="1">
      <alignment horizontal="centerContinuous" vertical="center" wrapText="1"/>
    </xf>
    <xf numFmtId="165" fontId="23" fillId="6" borderId="34" xfId="0" applyNumberFormat="1" applyFont="1" applyFill="1" applyBorder="1" applyAlignment="1">
      <alignment horizontal="centerContinuous" vertical="center" wrapText="1"/>
    </xf>
    <xf numFmtId="165" fontId="10" fillId="6" borderId="34" xfId="0" applyNumberFormat="1" applyFont="1" applyFill="1" applyBorder="1" applyAlignment="1">
      <alignment horizontal="centerContinuous" vertical="center" wrapText="1"/>
    </xf>
    <xf numFmtId="10" fontId="23" fillId="6" borderId="34" xfId="3" applyNumberFormat="1" applyFont="1" applyFill="1" applyBorder="1" applyAlignment="1">
      <alignment horizontal="centerContinuous" vertical="center"/>
    </xf>
    <xf numFmtId="0" fontId="10" fillId="6" borderId="34" xfId="0" applyFont="1" applyFill="1" applyBorder="1" applyAlignment="1">
      <alignment horizontal="centerContinuous" vertical="center" wrapText="1"/>
    </xf>
    <xf numFmtId="0" fontId="23" fillId="6" borderId="35" xfId="0" applyFont="1" applyFill="1" applyBorder="1" applyAlignment="1">
      <alignment horizontal="center" vertical="center"/>
    </xf>
    <xf numFmtId="0" fontId="23" fillId="6" borderId="35" xfId="0" applyFont="1" applyFill="1" applyBorder="1" applyAlignment="1">
      <alignment horizontal="left" vertical="center" wrapText="1"/>
    </xf>
    <xf numFmtId="0" fontId="23" fillId="6" borderId="35" xfId="0" applyFont="1" applyFill="1" applyBorder="1" applyAlignment="1">
      <alignment horizontal="center" vertical="center" wrapText="1"/>
    </xf>
    <xf numFmtId="4" fontId="23" fillId="6" borderId="35" xfId="0" applyNumberFormat="1" applyFont="1" applyFill="1" applyBorder="1" applyAlignment="1">
      <alignment horizontal="centerContinuous" vertical="center" wrapText="1"/>
    </xf>
    <xf numFmtId="165" fontId="23" fillId="6" borderId="35" xfId="0" applyNumberFormat="1" applyFont="1" applyFill="1" applyBorder="1" applyAlignment="1">
      <alignment horizontal="centerContinuous" vertical="center" wrapText="1"/>
    </xf>
    <xf numFmtId="165" fontId="10" fillId="6" borderId="35" xfId="0" applyNumberFormat="1" applyFont="1" applyFill="1" applyBorder="1" applyAlignment="1">
      <alignment horizontal="centerContinuous" vertical="center" wrapText="1"/>
    </xf>
    <xf numFmtId="10" fontId="23" fillId="6" borderId="35" xfId="3" applyNumberFormat="1" applyFont="1" applyFill="1" applyBorder="1" applyAlignment="1">
      <alignment horizontal="centerContinuous" vertical="center"/>
    </xf>
    <xf numFmtId="0" fontId="10" fillId="6" borderId="35" xfId="0" applyFont="1" applyFill="1" applyBorder="1" applyAlignment="1">
      <alignment horizontal="centerContinuous" vertical="center" wrapText="1"/>
    </xf>
    <xf numFmtId="0" fontId="23" fillId="0" borderId="35" xfId="0" applyFont="1" applyFill="1" applyBorder="1" applyAlignment="1">
      <alignment horizontal="left" vertical="center" wrapText="1"/>
    </xf>
    <xf numFmtId="0" fontId="23" fillId="6" borderId="36" xfId="0" applyFont="1" applyFill="1" applyBorder="1" applyAlignment="1">
      <alignment horizontal="center" vertical="center"/>
    </xf>
    <xf numFmtId="0" fontId="23" fillId="6" borderId="36" xfId="0" applyFont="1" applyFill="1" applyBorder="1" applyAlignment="1">
      <alignment horizontal="left" vertical="center" wrapText="1"/>
    </xf>
    <xf numFmtId="0" fontId="23" fillId="6" borderId="36" xfId="0" applyFont="1" applyFill="1" applyBorder="1" applyAlignment="1">
      <alignment horizontal="center" vertical="center" wrapText="1"/>
    </xf>
    <xf numFmtId="4" fontId="23" fillId="6" borderId="36" xfId="0" applyNumberFormat="1" applyFont="1" applyFill="1" applyBorder="1" applyAlignment="1">
      <alignment horizontal="centerContinuous" vertical="center" wrapText="1"/>
    </xf>
    <xf numFmtId="165" fontId="23" fillId="6" borderId="36" xfId="0" applyNumberFormat="1" applyFont="1" applyFill="1" applyBorder="1" applyAlignment="1">
      <alignment horizontal="centerContinuous" vertical="center" wrapText="1"/>
    </xf>
    <xf numFmtId="165" fontId="10" fillId="6" borderId="36" xfId="0" applyNumberFormat="1" applyFont="1" applyFill="1" applyBorder="1" applyAlignment="1">
      <alignment horizontal="centerContinuous" vertical="center" wrapText="1"/>
    </xf>
    <xf numFmtId="10" fontId="23" fillId="6" borderId="36" xfId="3" applyNumberFormat="1" applyFont="1" applyFill="1" applyBorder="1" applyAlignment="1">
      <alignment horizontal="centerContinuous" vertical="center"/>
    </xf>
    <xf numFmtId="0" fontId="10" fillId="6" borderId="36" xfId="0" applyFont="1" applyFill="1" applyBorder="1" applyAlignment="1">
      <alignment horizontal="centerContinuous" vertical="center" wrapText="1"/>
    </xf>
    <xf numFmtId="0" fontId="23" fillId="6" borderId="37" xfId="0" applyFont="1" applyFill="1" applyBorder="1" applyAlignment="1">
      <alignment horizontal="center" vertical="center"/>
    </xf>
    <xf numFmtId="0" fontId="23" fillId="6" borderId="37" xfId="0" applyFont="1" applyFill="1" applyBorder="1" applyAlignment="1">
      <alignment horizontal="left" vertical="center" wrapText="1"/>
    </xf>
    <xf numFmtId="0" fontId="23" fillId="6" borderId="37" xfId="0" applyFont="1" applyFill="1" applyBorder="1" applyAlignment="1">
      <alignment horizontal="center" vertical="center" wrapText="1"/>
    </xf>
    <xf numFmtId="4" fontId="23" fillId="6" borderId="37" xfId="0" applyNumberFormat="1" applyFont="1" applyFill="1" applyBorder="1" applyAlignment="1">
      <alignment horizontal="centerContinuous" vertical="center" wrapText="1"/>
    </xf>
    <xf numFmtId="165" fontId="23" fillId="6" borderId="37" xfId="0" applyNumberFormat="1" applyFont="1" applyFill="1" applyBorder="1" applyAlignment="1">
      <alignment horizontal="centerContinuous" vertical="center" wrapText="1"/>
    </xf>
    <xf numFmtId="165" fontId="10" fillId="6" borderId="37" xfId="0" applyNumberFormat="1" applyFont="1" applyFill="1" applyBorder="1" applyAlignment="1">
      <alignment horizontal="centerContinuous" vertical="center" wrapText="1"/>
    </xf>
    <xf numFmtId="10" fontId="23" fillId="6" borderId="37" xfId="3" applyNumberFormat="1" applyFont="1" applyFill="1" applyBorder="1" applyAlignment="1">
      <alignment horizontal="centerContinuous" vertical="center"/>
    </xf>
    <xf numFmtId="0" fontId="10" fillId="6" borderId="37" xfId="0" applyFont="1" applyFill="1" applyBorder="1" applyAlignment="1">
      <alignment horizontal="centerContinuous" vertical="center" wrapText="1"/>
    </xf>
    <xf numFmtId="0" fontId="23" fillId="0" borderId="37" xfId="0" applyFont="1" applyFill="1" applyBorder="1" applyAlignment="1">
      <alignment horizontal="left" vertical="center" wrapText="1"/>
    </xf>
    <xf numFmtId="4" fontId="44" fillId="6" borderId="34" xfId="0" applyNumberFormat="1" applyFont="1" applyFill="1" applyBorder="1" applyAlignment="1">
      <alignment horizontal="centerContinuous" vertical="center" wrapText="1"/>
    </xf>
    <xf numFmtId="0" fontId="34" fillId="8" borderId="0" xfId="0" applyFont="1" applyFill="1" applyBorder="1" applyAlignment="1">
      <alignment horizontal="left" vertical="center" wrapText="1"/>
    </xf>
    <xf numFmtId="0" fontId="52" fillId="13" borderId="0" xfId="0" applyFont="1" applyFill="1" applyAlignment="1">
      <alignment horizontal="left" vertical="top" wrapText="1"/>
    </xf>
    <xf numFmtId="0" fontId="53" fillId="13" borderId="0" xfId="0" applyFont="1" applyFill="1" applyAlignment="1">
      <alignment horizontal="left" vertical="top" wrapText="1"/>
    </xf>
    <xf numFmtId="0" fontId="54" fillId="14" borderId="38" xfId="0" applyFont="1" applyFill="1" applyBorder="1" applyAlignment="1">
      <alignment horizontal="left" vertical="top" wrapText="1"/>
    </xf>
    <xf numFmtId="0" fontId="54" fillId="14" borderId="38" xfId="0" applyFont="1" applyFill="1" applyBorder="1" applyAlignment="1">
      <alignment horizontal="right" vertical="top" wrapText="1"/>
    </xf>
    <xf numFmtId="4" fontId="54" fillId="14" borderId="38" xfId="0" applyNumberFormat="1" applyFont="1" applyFill="1" applyBorder="1" applyAlignment="1">
      <alignment horizontal="right" vertical="top" wrapText="1"/>
    </xf>
    <xf numFmtId="0" fontId="52" fillId="13" borderId="38" xfId="0" applyFont="1" applyFill="1" applyBorder="1" applyAlignment="1">
      <alignment horizontal="left" vertical="top" wrapText="1"/>
    </xf>
    <xf numFmtId="0" fontId="52" fillId="13" borderId="38" xfId="0" applyFont="1" applyFill="1" applyBorder="1" applyAlignment="1">
      <alignment horizontal="right" vertical="top" wrapText="1"/>
    </xf>
    <xf numFmtId="0" fontId="52" fillId="13" borderId="38" xfId="0" applyFont="1" applyFill="1" applyBorder="1" applyAlignment="1">
      <alignment horizontal="center" vertical="top" wrapText="1"/>
    </xf>
    <xf numFmtId="0" fontId="55" fillId="15" borderId="38" xfId="0" applyFont="1" applyFill="1" applyBorder="1" applyAlignment="1">
      <alignment horizontal="left" vertical="top" wrapText="1"/>
    </xf>
    <xf numFmtId="0" fontId="55" fillId="15" borderId="38" xfId="0" applyFont="1" applyFill="1" applyBorder="1" applyAlignment="1">
      <alignment horizontal="center" vertical="top" wrapText="1"/>
    </xf>
    <xf numFmtId="170" fontId="55" fillId="15" borderId="38" xfId="0" applyNumberFormat="1" applyFont="1" applyFill="1" applyBorder="1" applyAlignment="1">
      <alignment horizontal="right" vertical="top" wrapText="1"/>
    </xf>
    <xf numFmtId="4" fontId="55" fillId="15" borderId="38" xfId="0" applyNumberFormat="1" applyFont="1" applyFill="1" applyBorder="1" applyAlignment="1">
      <alignment horizontal="right" vertical="top" wrapText="1"/>
    </xf>
    <xf numFmtId="0" fontId="56" fillId="16" borderId="38" xfId="0" applyFont="1" applyFill="1" applyBorder="1" applyAlignment="1">
      <alignment horizontal="left" vertical="top" wrapText="1"/>
    </xf>
    <xf numFmtId="0" fontId="56" fillId="16" borderId="38" xfId="0" applyFont="1" applyFill="1" applyBorder="1" applyAlignment="1">
      <alignment horizontal="center" vertical="top" wrapText="1"/>
    </xf>
    <xf numFmtId="170" fontId="56" fillId="16" borderId="38" xfId="0" applyNumberFormat="1" applyFont="1" applyFill="1" applyBorder="1" applyAlignment="1">
      <alignment horizontal="right" vertical="top" wrapText="1"/>
    </xf>
    <xf numFmtId="4" fontId="56" fillId="16" borderId="38" xfId="0" applyNumberFormat="1" applyFont="1" applyFill="1" applyBorder="1" applyAlignment="1">
      <alignment horizontal="right" vertical="top" wrapText="1"/>
    </xf>
    <xf numFmtId="0" fontId="56" fillId="17" borderId="38" xfId="0" applyFont="1" applyFill="1" applyBorder="1" applyAlignment="1">
      <alignment horizontal="left" vertical="top" wrapText="1"/>
    </xf>
    <xf numFmtId="0" fontId="56" fillId="17" borderId="38" xfId="0" applyFont="1" applyFill="1" applyBorder="1" applyAlignment="1">
      <alignment horizontal="center" vertical="top" wrapText="1"/>
    </xf>
    <xf numFmtId="170" fontId="56" fillId="17" borderId="38" xfId="0" applyNumberFormat="1" applyFont="1" applyFill="1" applyBorder="1" applyAlignment="1">
      <alignment horizontal="right" vertical="top" wrapText="1"/>
    </xf>
    <xf numFmtId="4" fontId="56" fillId="17" borderId="38" xfId="0" applyNumberFormat="1" applyFont="1" applyFill="1" applyBorder="1" applyAlignment="1">
      <alignment horizontal="right" vertical="top" wrapText="1"/>
    </xf>
    <xf numFmtId="0" fontId="56" fillId="13" borderId="0" xfId="0" applyFont="1" applyFill="1" applyAlignment="1">
      <alignment horizontal="right" vertical="top" wrapText="1"/>
    </xf>
    <xf numFmtId="4" fontId="56" fillId="13" borderId="0" xfId="0" applyNumberFormat="1" applyFont="1" applyFill="1" applyAlignment="1">
      <alignment horizontal="right" vertical="top" wrapText="1"/>
    </xf>
    <xf numFmtId="0" fontId="53" fillId="13" borderId="0" xfId="0" applyFont="1" applyFill="1" applyAlignment="1">
      <alignment horizontal="right" vertical="top" wrapText="1"/>
    </xf>
    <xf numFmtId="4" fontId="53" fillId="13" borderId="0" xfId="0" applyNumberFormat="1" applyFont="1" applyFill="1" applyAlignment="1">
      <alignment horizontal="right" vertical="top" wrapText="1"/>
    </xf>
    <xf numFmtId="0" fontId="55" fillId="15" borderId="39" xfId="0" applyFont="1" applyFill="1" applyBorder="1" applyAlignment="1">
      <alignment horizontal="left" vertical="top" wrapText="1"/>
    </xf>
    <xf numFmtId="0" fontId="56" fillId="13" borderId="0" xfId="0" applyFont="1" applyFill="1" applyAlignment="1">
      <alignment horizontal="center" vertical="top" wrapText="1"/>
    </xf>
    <xf numFmtId="0" fontId="53" fillId="13" borderId="0" xfId="0" applyFont="1" applyFill="1" applyAlignment="1">
      <alignment horizontal="center" vertical="top" wrapText="1"/>
    </xf>
    <xf numFmtId="0" fontId="52" fillId="13" borderId="0" xfId="0" applyFont="1" applyFill="1" applyAlignment="1">
      <alignment horizontal="center" vertical="top" wrapText="1"/>
    </xf>
    <xf numFmtId="0" fontId="54" fillId="14" borderId="38" xfId="0" applyFont="1" applyFill="1" applyBorder="1" applyAlignment="1">
      <alignment horizontal="center" vertical="top" wrapText="1"/>
    </xf>
    <xf numFmtId="0" fontId="55" fillId="15" borderId="39" xfId="0" applyFont="1" applyFill="1" applyBorder="1" applyAlignment="1">
      <alignment horizontal="center" vertical="top" wrapText="1"/>
    </xf>
    <xf numFmtId="43" fontId="0" fillId="0" borderId="0" xfId="1" applyFont="1"/>
    <xf numFmtId="43" fontId="56" fillId="13" borderId="0" xfId="1" applyFont="1" applyFill="1" applyAlignment="1">
      <alignment horizontal="right" vertical="top" wrapText="1"/>
    </xf>
    <xf numFmtId="0" fontId="56" fillId="17" borderId="38" xfId="0" applyFont="1" applyFill="1" applyBorder="1" applyAlignment="1">
      <alignment vertical="top" wrapText="1"/>
    </xf>
    <xf numFmtId="0" fontId="56" fillId="13" borderId="0" xfId="0" applyFont="1" applyFill="1" applyAlignment="1">
      <alignment horizontal="centerContinuous" vertical="top" wrapText="1"/>
    </xf>
    <xf numFmtId="4" fontId="56" fillId="13" borderId="0" xfId="0" applyNumberFormat="1" applyFont="1" applyFill="1" applyAlignment="1">
      <alignment horizontal="centerContinuous" vertical="top" wrapText="1"/>
    </xf>
    <xf numFmtId="9" fontId="56" fillId="13" borderId="0" xfId="0" applyNumberFormat="1" applyFont="1" applyFill="1" applyAlignment="1">
      <alignment horizontal="centerContinuous" vertical="top" wrapText="1"/>
    </xf>
    <xf numFmtId="4" fontId="3" fillId="13" borderId="0" xfId="0" applyNumberFormat="1" applyFont="1" applyFill="1" applyAlignment="1">
      <alignment horizontal="right" vertical="top" wrapText="1"/>
    </xf>
    <xf numFmtId="9" fontId="3" fillId="13" borderId="0" xfId="0" applyNumberFormat="1" applyFont="1" applyFill="1" applyAlignment="1">
      <alignment horizontal="centerContinuous" vertical="top" wrapText="1"/>
    </xf>
    <xf numFmtId="43" fontId="0" fillId="0" borderId="0" xfId="0" applyNumberFormat="1"/>
    <xf numFmtId="0" fontId="53" fillId="13" borderId="22" xfId="0" applyFont="1" applyFill="1" applyBorder="1" applyAlignment="1">
      <alignment horizontal="right" vertical="top" wrapText="1"/>
    </xf>
    <xf numFmtId="0" fontId="53" fillId="13" borderId="22" xfId="0" applyFont="1" applyFill="1" applyBorder="1" applyAlignment="1">
      <alignment horizontal="center" vertical="top" wrapText="1"/>
    </xf>
    <xf numFmtId="4" fontId="53" fillId="13" borderId="22" xfId="0" applyNumberFormat="1" applyFont="1" applyFill="1" applyBorder="1" applyAlignment="1">
      <alignment horizontal="right" vertical="top" wrapText="1"/>
    </xf>
    <xf numFmtId="0" fontId="56" fillId="13" borderId="0" xfId="0" applyFont="1" applyFill="1" applyAlignment="1">
      <alignment horizontal="right" vertical="top" wrapText="1"/>
    </xf>
    <xf numFmtId="0" fontId="56" fillId="17" borderId="38" xfId="0" applyFont="1" applyFill="1" applyBorder="1" applyAlignment="1">
      <alignment horizontal="left" vertical="top" wrapText="1"/>
    </xf>
    <xf numFmtId="0" fontId="55" fillId="15" borderId="38" xfId="0" applyFont="1" applyFill="1" applyBorder="1" applyAlignment="1">
      <alignment horizontal="left" vertical="top" wrapText="1"/>
    </xf>
    <xf numFmtId="0" fontId="56" fillId="16" borderId="38" xfId="0" applyFont="1" applyFill="1" applyBorder="1" applyAlignment="1">
      <alignment horizontal="left" vertical="top" wrapText="1"/>
    </xf>
    <xf numFmtId="0" fontId="52" fillId="13" borderId="38" xfId="0" applyFont="1" applyFill="1" applyBorder="1" applyAlignment="1">
      <alignment horizontal="left" vertical="top" wrapText="1"/>
    </xf>
    <xf numFmtId="0" fontId="0" fillId="0" borderId="0" xfId="0"/>
    <xf numFmtId="0" fontId="34" fillId="8" borderId="0" xfId="0" applyFont="1" applyFill="1" applyBorder="1" applyAlignment="1">
      <alignment horizontal="left" vertical="center" wrapText="1"/>
    </xf>
    <xf numFmtId="10" fontId="19" fillId="9" borderId="27" xfId="3" applyNumberFormat="1" applyFont="1" applyFill="1" applyBorder="1" applyAlignment="1">
      <alignment horizontal="center" vertical="center" wrapText="1"/>
    </xf>
    <xf numFmtId="0" fontId="55" fillId="15" borderId="38" xfId="0" applyFont="1" applyFill="1" applyBorder="1" applyAlignment="1">
      <alignment horizontal="right" vertical="top" wrapText="1"/>
    </xf>
    <xf numFmtId="0" fontId="56" fillId="16" borderId="38" xfId="0" applyFont="1" applyFill="1" applyBorder="1" applyAlignment="1">
      <alignment horizontal="right" vertical="top" wrapText="1"/>
    </xf>
    <xf numFmtId="0" fontId="56" fillId="17" borderId="38" xfId="0" applyFont="1" applyFill="1" applyBorder="1" applyAlignment="1">
      <alignment horizontal="right" vertical="top" wrapText="1"/>
    </xf>
    <xf numFmtId="10" fontId="23" fillId="6" borderId="0" xfId="3" applyNumberFormat="1" applyFont="1" applyFill="1" applyBorder="1" applyAlignment="1">
      <alignment horizontal="center" vertical="center"/>
    </xf>
    <xf numFmtId="164" fontId="23" fillId="6" borderId="0" xfId="2" applyFont="1" applyFill="1" applyBorder="1" applyAlignment="1">
      <alignment horizontal="center" vertical="center" wrapText="1"/>
    </xf>
    <xf numFmtId="0" fontId="23" fillId="6" borderId="0" xfId="2" applyNumberFormat="1" applyFont="1" applyFill="1" applyBorder="1" applyAlignment="1">
      <alignment horizontal="center" vertical="center" wrapText="1"/>
    </xf>
    <xf numFmtId="164" fontId="20" fillId="7" borderId="0" xfId="2" applyFont="1" applyFill="1" applyBorder="1" applyAlignment="1">
      <alignment horizontal="centerContinuous"/>
    </xf>
    <xf numFmtId="0" fontId="37" fillId="6" borderId="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Continuous" vertical="center" wrapText="1"/>
    </xf>
    <xf numFmtId="0" fontId="20" fillId="7" borderId="0" xfId="0" applyFont="1" applyFill="1" applyAlignment="1">
      <alignment horizontal="centerContinuous" vertical="center"/>
    </xf>
    <xf numFmtId="0" fontId="55" fillId="15" borderId="38" xfId="0" applyFont="1" applyFill="1" applyBorder="1" applyAlignment="1">
      <alignment horizontal="left" vertical="top" wrapText="1"/>
    </xf>
    <xf numFmtId="0" fontId="56" fillId="16" borderId="38" xfId="0" applyFont="1" applyFill="1" applyBorder="1" applyAlignment="1">
      <alignment horizontal="left" vertical="top" wrapText="1"/>
    </xf>
    <xf numFmtId="0" fontId="56" fillId="17" borderId="38" xfId="0" applyFont="1" applyFill="1" applyBorder="1" applyAlignment="1">
      <alignment horizontal="left" vertical="top" wrapText="1"/>
    </xf>
    <xf numFmtId="0" fontId="57" fillId="0" borderId="0" xfId="0" applyFont="1"/>
    <xf numFmtId="0" fontId="18" fillId="4" borderId="0" xfId="0" applyFont="1" applyFill="1" applyBorder="1" applyAlignment="1">
      <alignment horizontal="center" vertical="center"/>
    </xf>
    <xf numFmtId="4" fontId="56" fillId="16" borderId="38" xfId="7" applyNumberFormat="1" applyFont="1" applyFill="1" applyBorder="1" applyAlignment="1">
      <alignment horizontal="right" vertical="top" wrapText="1"/>
    </xf>
    <xf numFmtId="4" fontId="56" fillId="17" borderId="38" xfId="7" applyNumberFormat="1" applyFont="1" applyFill="1" applyBorder="1" applyAlignment="1">
      <alignment horizontal="right" vertical="top" wrapText="1"/>
    </xf>
    <xf numFmtId="0" fontId="55" fillId="15" borderId="38" xfId="0" applyFont="1" applyFill="1" applyBorder="1" applyAlignment="1">
      <alignment horizontal="left" vertical="top" wrapText="1"/>
    </xf>
    <xf numFmtId="0" fontId="56" fillId="16" borderId="38" xfId="0" applyFont="1" applyFill="1" applyBorder="1" applyAlignment="1">
      <alignment horizontal="left" vertical="top" wrapText="1"/>
    </xf>
    <xf numFmtId="0" fontId="56" fillId="17" borderId="38" xfId="0" applyFont="1" applyFill="1" applyBorder="1" applyAlignment="1">
      <alignment horizontal="left" vertical="top" wrapText="1"/>
    </xf>
    <xf numFmtId="164" fontId="23" fillId="6" borderId="0" xfId="2" applyFont="1" applyFill="1" applyBorder="1" applyAlignment="1">
      <alignment horizontal="right" vertical="center"/>
    </xf>
    <xf numFmtId="0" fontId="59" fillId="6" borderId="0" xfId="5" applyFont="1" applyFill="1" applyBorder="1" applyAlignment="1">
      <alignment vertical="center"/>
    </xf>
    <xf numFmtId="0" fontId="12" fillId="6" borderId="0" xfId="5" applyFont="1" applyFill="1" applyBorder="1" applyAlignment="1">
      <alignment horizontal="center" vertical="center"/>
    </xf>
    <xf numFmtId="0" fontId="15" fillId="6" borderId="0" xfId="6" applyNumberFormat="1" applyFont="1" applyFill="1" applyBorder="1" applyAlignment="1">
      <alignment horizontal="center" vertical="top" wrapText="1"/>
    </xf>
    <xf numFmtId="0" fontId="13" fillId="6" borderId="0" xfId="6" applyNumberFormat="1" applyFont="1" applyFill="1" applyBorder="1" applyAlignment="1">
      <alignment horizontal="center" vertical="center" wrapText="1"/>
    </xf>
    <xf numFmtId="10" fontId="19" fillId="9" borderId="28" xfId="3" applyNumberFormat="1" applyFont="1" applyFill="1" applyBorder="1" applyAlignment="1">
      <alignment horizontal="center" vertical="center" wrapText="1"/>
    </xf>
    <xf numFmtId="0" fontId="21" fillId="7" borderId="14" xfId="0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/>
    </xf>
    <xf numFmtId="0" fontId="22" fillId="7" borderId="33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 wrapText="1"/>
    </xf>
    <xf numFmtId="167" fontId="20" fillId="7" borderId="0" xfId="0" applyNumberFormat="1" applyFont="1" applyFill="1" applyBorder="1" applyAlignment="1">
      <alignment horizontal="center" vertical="center" wrapText="1"/>
    </xf>
    <xf numFmtId="0" fontId="0" fillId="6" borderId="0" xfId="0" applyFont="1" applyFill="1" applyAlignment="1">
      <alignment horizontal="center" vertical="center"/>
    </xf>
    <xf numFmtId="167" fontId="20" fillId="7" borderId="0" xfId="0" applyNumberFormat="1" applyFont="1" applyFill="1" applyAlignment="1">
      <alignment horizontal="center" vertical="center"/>
    </xf>
    <xf numFmtId="167" fontId="20" fillId="7" borderId="0" xfId="0" applyNumberFormat="1" applyFont="1" applyFill="1" applyAlignment="1">
      <alignment horizontal="centerContinuous" vertical="center"/>
    </xf>
    <xf numFmtId="0" fontId="56" fillId="13" borderId="0" xfId="0" applyFont="1" applyFill="1" applyAlignment="1">
      <alignment horizontal="right" vertical="top" wrapText="1"/>
    </xf>
    <xf numFmtId="0" fontId="0" fillId="0" borderId="0" xfId="0"/>
    <xf numFmtId="0" fontId="33" fillId="6" borderId="0" xfId="0" applyFont="1" applyFill="1" applyBorder="1" applyAlignment="1">
      <alignment horizontal="center" vertical="center" wrapText="1"/>
    </xf>
    <xf numFmtId="0" fontId="33" fillId="6" borderId="0" xfId="0" applyFont="1" applyFill="1" applyBorder="1" applyAlignment="1">
      <alignment horizontal="left" vertical="center" wrapText="1"/>
    </xf>
    <xf numFmtId="0" fontId="23" fillId="6" borderId="42" xfId="0" applyFont="1" applyFill="1" applyBorder="1" applyAlignment="1">
      <alignment horizontal="center" vertical="center"/>
    </xf>
    <xf numFmtId="4" fontId="23" fillId="6" borderId="34" xfId="0" applyNumberFormat="1" applyFont="1" applyFill="1" applyBorder="1" applyAlignment="1">
      <alignment horizontal="center" vertical="center" wrapText="1"/>
    </xf>
    <xf numFmtId="165" fontId="23" fillId="6" borderId="34" xfId="0" applyNumberFormat="1" applyFont="1" applyFill="1" applyBorder="1" applyAlignment="1">
      <alignment horizontal="right" vertical="center" wrapText="1"/>
    </xf>
    <xf numFmtId="165" fontId="10" fillId="6" borderId="34" xfId="0" applyNumberFormat="1" applyFont="1" applyFill="1" applyBorder="1" applyAlignment="1">
      <alignment horizontal="right" vertical="center" wrapText="1"/>
    </xf>
    <xf numFmtId="10" fontId="23" fillId="6" borderId="34" xfId="3" applyNumberFormat="1" applyFont="1" applyFill="1" applyBorder="1" applyAlignment="1">
      <alignment horizontal="center" vertical="center"/>
    </xf>
    <xf numFmtId="0" fontId="10" fillId="6" borderId="34" xfId="0" applyFont="1" applyFill="1" applyBorder="1" applyAlignment="1">
      <alignment horizontal="center" vertical="center" wrapText="1"/>
    </xf>
    <xf numFmtId="0" fontId="10" fillId="6" borderId="43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/>
    </xf>
    <xf numFmtId="4" fontId="23" fillId="6" borderId="35" xfId="0" applyNumberFormat="1" applyFont="1" applyFill="1" applyBorder="1" applyAlignment="1">
      <alignment horizontal="center" vertical="center" wrapText="1"/>
    </xf>
    <xf numFmtId="165" fontId="23" fillId="6" borderId="35" xfId="0" applyNumberFormat="1" applyFont="1" applyFill="1" applyBorder="1" applyAlignment="1">
      <alignment horizontal="right" vertical="center" wrapText="1"/>
    </xf>
    <xf numFmtId="165" fontId="10" fillId="6" borderId="35" xfId="0" applyNumberFormat="1" applyFont="1" applyFill="1" applyBorder="1" applyAlignment="1">
      <alignment horizontal="right" vertical="center" wrapText="1"/>
    </xf>
    <xf numFmtId="10" fontId="23" fillId="6" borderId="35" xfId="3" applyNumberFormat="1" applyFont="1" applyFill="1" applyBorder="1" applyAlignment="1">
      <alignment horizontal="center" vertical="center"/>
    </xf>
    <xf numFmtId="0" fontId="10" fillId="6" borderId="35" xfId="0" applyFont="1" applyFill="1" applyBorder="1" applyAlignment="1">
      <alignment horizontal="center" vertical="center" wrapText="1"/>
    </xf>
    <xf numFmtId="0" fontId="10" fillId="6" borderId="45" xfId="0" applyFont="1" applyFill="1" applyBorder="1" applyAlignment="1">
      <alignment horizontal="center" vertical="center" wrapText="1"/>
    </xf>
    <xf numFmtId="0" fontId="23" fillId="0" borderId="44" xfId="0" applyFont="1" applyFill="1" applyBorder="1" applyAlignment="1">
      <alignment horizontal="center" vertical="center"/>
    </xf>
    <xf numFmtId="4" fontId="10" fillId="6" borderId="35" xfId="0" applyNumberFormat="1" applyFont="1" applyFill="1" applyBorder="1" applyAlignment="1">
      <alignment horizontal="center" vertical="center" wrapText="1"/>
    </xf>
    <xf numFmtId="164" fontId="23" fillId="6" borderId="34" xfId="2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right" vertical="center" wrapText="1"/>
    </xf>
    <xf numFmtId="164" fontId="23" fillId="6" borderId="35" xfId="2" applyFont="1" applyFill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right" vertical="center" wrapText="1"/>
    </xf>
    <xf numFmtId="0" fontId="23" fillId="0" borderId="35" xfId="0" applyFont="1" applyFill="1" applyBorder="1" applyAlignment="1">
      <alignment horizontal="center" vertical="center" wrapText="1"/>
    </xf>
    <xf numFmtId="0" fontId="23" fillId="6" borderId="46" xfId="0" applyFont="1" applyFill="1" applyBorder="1" applyAlignment="1">
      <alignment horizontal="center" vertical="center"/>
    </xf>
    <xf numFmtId="164" fontId="23" fillId="6" borderId="36" xfId="2" applyFont="1" applyFill="1" applyBorder="1" applyAlignment="1">
      <alignment horizontal="center" vertical="center" wrapText="1"/>
    </xf>
    <xf numFmtId="165" fontId="23" fillId="6" borderId="36" xfId="0" applyNumberFormat="1" applyFont="1" applyFill="1" applyBorder="1" applyAlignment="1">
      <alignment horizontal="right" vertical="center" wrapText="1"/>
    </xf>
    <xf numFmtId="10" fontId="23" fillId="6" borderId="36" xfId="3" applyNumberFormat="1" applyFont="1" applyFill="1" applyBorder="1" applyAlignment="1">
      <alignment horizontal="center" vertical="center"/>
    </xf>
    <xf numFmtId="0" fontId="23" fillId="6" borderId="36" xfId="2" applyNumberFormat="1" applyFont="1" applyFill="1" applyBorder="1" applyAlignment="1">
      <alignment horizontal="center" vertical="center" wrapText="1"/>
    </xf>
    <xf numFmtId="0" fontId="23" fillId="6" borderId="47" xfId="2" applyNumberFormat="1" applyFont="1" applyFill="1" applyBorder="1" applyAlignment="1">
      <alignment horizontal="center" vertical="center" wrapText="1"/>
    </xf>
    <xf numFmtId="0" fontId="23" fillId="6" borderId="48" xfId="0" applyFont="1" applyFill="1" applyBorder="1" applyAlignment="1">
      <alignment horizontal="center" vertical="center"/>
    </xf>
    <xf numFmtId="164" fontId="23" fillId="6" borderId="37" xfId="2" applyFont="1" applyFill="1" applyBorder="1" applyAlignment="1">
      <alignment horizontal="center" vertical="center" wrapText="1"/>
    </xf>
    <xf numFmtId="165" fontId="23" fillId="6" borderId="37" xfId="0" applyNumberFormat="1" applyFont="1" applyFill="1" applyBorder="1" applyAlignment="1">
      <alignment horizontal="right" vertical="center" wrapText="1"/>
    </xf>
    <xf numFmtId="10" fontId="23" fillId="6" borderId="37" xfId="3" applyNumberFormat="1" applyFont="1" applyFill="1" applyBorder="1" applyAlignment="1">
      <alignment horizontal="center" vertical="center"/>
    </xf>
    <xf numFmtId="0" fontId="23" fillId="6" borderId="37" xfId="2" applyNumberFormat="1" applyFont="1" applyFill="1" applyBorder="1" applyAlignment="1">
      <alignment horizontal="center" vertical="center" wrapText="1"/>
    </xf>
    <xf numFmtId="0" fontId="23" fillId="6" borderId="49" xfId="2" applyNumberFormat="1" applyFont="1" applyFill="1" applyBorder="1" applyAlignment="1">
      <alignment horizontal="center" vertical="center" wrapText="1"/>
    </xf>
    <xf numFmtId="0" fontId="56" fillId="17" borderId="38" xfId="0" applyFont="1" applyFill="1" applyBorder="1" applyAlignment="1">
      <alignment horizontal="left" vertical="top" wrapText="1"/>
    </xf>
    <xf numFmtId="0" fontId="0" fillId="0" borderId="0" xfId="0"/>
    <xf numFmtId="167" fontId="0" fillId="6" borderId="0" xfId="0" applyNumberFormat="1" applyFill="1" applyAlignment="1">
      <alignment horizontal="right" vertical="center"/>
    </xf>
    <xf numFmtId="0" fontId="56" fillId="16" borderId="38" xfId="0" applyFont="1" applyFill="1" applyBorder="1" applyAlignment="1">
      <alignment vertical="top" wrapText="1"/>
    </xf>
    <xf numFmtId="172" fontId="53" fillId="13" borderId="0" xfId="0" applyNumberFormat="1" applyFont="1" applyFill="1" applyAlignment="1">
      <alignment horizontal="right" vertical="top" wrapText="1"/>
    </xf>
    <xf numFmtId="173" fontId="53" fillId="13" borderId="0" xfId="0" applyNumberFormat="1" applyFont="1" applyFill="1" applyAlignment="1">
      <alignment horizontal="right" vertical="top" wrapText="1"/>
    </xf>
    <xf numFmtId="174" fontId="53" fillId="13" borderId="0" xfId="0" applyNumberFormat="1" applyFont="1" applyFill="1" applyAlignment="1">
      <alignment horizontal="right" vertical="top" wrapText="1"/>
    </xf>
    <xf numFmtId="0" fontId="60" fillId="0" borderId="0" xfId="0" applyFont="1"/>
    <xf numFmtId="171" fontId="60" fillId="0" borderId="0" xfId="1" applyNumberFormat="1" applyFont="1"/>
    <xf numFmtId="43" fontId="60" fillId="0" borderId="0" xfId="1" applyFont="1"/>
    <xf numFmtId="4" fontId="60" fillId="0" borderId="0" xfId="0" applyNumberFormat="1" applyFont="1"/>
    <xf numFmtId="43" fontId="60" fillId="0" borderId="0" xfId="0" applyNumberFormat="1" applyFont="1"/>
    <xf numFmtId="43" fontId="61" fillId="13" borderId="0" xfId="1" applyFont="1" applyFill="1" applyAlignment="1">
      <alignment horizontal="right" vertical="top" wrapText="1"/>
    </xf>
    <xf numFmtId="0" fontId="52" fillId="13" borderId="50" xfId="0" applyFont="1" applyFill="1" applyBorder="1" applyAlignment="1">
      <alignment horizontal="right" vertical="top" wrapText="1"/>
    </xf>
    <xf numFmtId="0" fontId="52" fillId="13" borderId="0" xfId="0" applyFont="1" applyFill="1" applyAlignment="1">
      <alignment horizontal="left" vertical="top" wrapText="1"/>
    </xf>
    <xf numFmtId="0" fontId="53" fillId="13" borderId="0" xfId="0" applyFont="1" applyFill="1" applyAlignment="1">
      <alignment horizontal="left" vertical="top" wrapText="1"/>
    </xf>
    <xf numFmtId="10" fontId="53" fillId="13" borderId="0" xfId="0" applyNumberFormat="1" applyFont="1" applyFill="1" applyAlignment="1">
      <alignment horizontal="left" vertical="top" wrapText="1"/>
    </xf>
    <xf numFmtId="0" fontId="56" fillId="17" borderId="38" xfId="0" applyFont="1" applyFill="1" applyBorder="1" applyAlignment="1">
      <alignment horizontal="left" vertical="top" wrapText="1"/>
    </xf>
    <xf numFmtId="0" fontId="52" fillId="13" borderId="0" xfId="0" applyFont="1" applyFill="1" applyAlignment="1">
      <alignment horizontal="center" wrapText="1"/>
    </xf>
    <xf numFmtId="0" fontId="0" fillId="0" borderId="0" xfId="0"/>
    <xf numFmtId="0" fontId="54" fillId="14" borderId="38" xfId="0" applyFont="1" applyFill="1" applyBorder="1" applyAlignment="1">
      <alignment horizontal="left" vertical="top" wrapText="1"/>
    </xf>
    <xf numFmtId="0" fontId="52" fillId="13" borderId="38" xfId="0" applyFont="1" applyFill="1" applyBorder="1" applyAlignment="1">
      <alignment horizontal="left" vertical="top" wrapText="1"/>
    </xf>
    <xf numFmtId="0" fontId="55" fillId="15" borderId="38" xfId="0" applyFont="1" applyFill="1" applyBorder="1" applyAlignment="1">
      <alignment horizontal="left" vertical="top" wrapText="1"/>
    </xf>
    <xf numFmtId="0" fontId="56" fillId="16" borderId="38" xfId="0" applyFont="1" applyFill="1" applyBorder="1" applyAlignment="1">
      <alignment horizontal="left" vertical="top" wrapText="1"/>
    </xf>
    <xf numFmtId="0" fontId="52" fillId="13" borderId="40" xfId="0" applyFont="1" applyFill="1" applyBorder="1" applyAlignment="1">
      <alignment horizontal="left" vertical="top" wrapText="1"/>
    </xf>
    <xf numFmtId="0" fontId="52" fillId="13" borderId="41" xfId="0" applyFont="1" applyFill="1" applyBorder="1" applyAlignment="1">
      <alignment horizontal="left" vertical="top" wrapText="1"/>
    </xf>
    <xf numFmtId="0" fontId="56" fillId="13" borderId="0" xfId="0" applyFont="1" applyFill="1" applyAlignment="1">
      <alignment horizontal="right" vertical="top" wrapText="1"/>
    </xf>
    <xf numFmtId="0" fontId="56" fillId="16" borderId="40" xfId="0" applyFont="1" applyFill="1" applyBorder="1" applyAlignment="1">
      <alignment horizontal="left" vertical="top" wrapText="1"/>
    </xf>
    <xf numFmtId="0" fontId="56" fillId="16" borderId="41" xfId="0" applyFont="1" applyFill="1" applyBorder="1" applyAlignment="1">
      <alignment horizontal="left" vertical="top" wrapText="1"/>
    </xf>
    <xf numFmtId="0" fontId="55" fillId="15" borderId="40" xfId="0" applyFont="1" applyFill="1" applyBorder="1" applyAlignment="1">
      <alignment horizontal="left" vertical="top" wrapText="1"/>
    </xf>
    <xf numFmtId="0" fontId="55" fillId="15" borderId="41" xfId="0" applyFont="1" applyFill="1" applyBorder="1" applyAlignment="1">
      <alignment horizontal="left" vertical="top" wrapText="1"/>
    </xf>
    <xf numFmtId="10" fontId="35" fillId="9" borderId="27" xfId="3" applyNumberFormat="1" applyFont="1" applyFill="1" applyBorder="1" applyAlignment="1">
      <alignment horizontal="center" vertical="center" wrapText="1"/>
    </xf>
    <xf numFmtId="10" fontId="35" fillId="9" borderId="28" xfId="3" applyNumberFormat="1" applyFont="1" applyFill="1" applyBorder="1" applyAlignment="1">
      <alignment horizontal="center" vertical="center" wrapText="1"/>
    </xf>
    <xf numFmtId="0" fontId="20" fillId="7" borderId="0" xfId="0" applyFont="1" applyFill="1" applyBorder="1" applyAlignment="1">
      <alignment horizontal="right" vertical="center"/>
    </xf>
    <xf numFmtId="44" fontId="20" fillId="7" borderId="0" xfId="0" applyNumberFormat="1" applyFont="1" applyFill="1" applyBorder="1" applyAlignment="1">
      <alignment horizontal="left"/>
    </xf>
    <xf numFmtId="0" fontId="37" fillId="6" borderId="0" xfId="0" applyFont="1" applyFill="1" applyBorder="1" applyAlignment="1">
      <alignment horizontal="right" vertical="center" wrapText="1"/>
    </xf>
    <xf numFmtId="0" fontId="13" fillId="6" borderId="0" xfId="5" applyFont="1" applyFill="1" applyBorder="1" applyAlignment="1">
      <alignment horizontal="center" vertical="center"/>
    </xf>
    <xf numFmtId="0" fontId="13" fillId="6" borderId="0" xfId="5" applyFont="1" applyFill="1" applyBorder="1" applyAlignment="1">
      <alignment horizontal="left" vertical="center"/>
    </xf>
    <xf numFmtId="0" fontId="26" fillId="6" borderId="0" xfId="4" applyFont="1" applyFill="1" applyBorder="1" applyAlignment="1">
      <alignment horizontal="center" vertical="center"/>
    </xf>
    <xf numFmtId="0" fontId="27" fillId="6" borderId="0" xfId="6" applyNumberFormat="1" applyFont="1" applyFill="1" applyBorder="1" applyAlignment="1">
      <alignment horizontal="left" vertical="center" wrapText="1"/>
    </xf>
    <xf numFmtId="0" fontId="13" fillId="6" borderId="0" xfId="4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9" fillId="2" borderId="23" xfId="0" applyFont="1" applyFill="1" applyBorder="1" applyAlignment="1">
      <alignment horizontal="left"/>
    </xf>
    <xf numFmtId="0" fontId="9" fillId="2" borderId="24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7" fillId="0" borderId="16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2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7" fillId="6" borderId="0" xfId="0" applyFont="1" applyFill="1" applyAlignment="1">
      <alignment horizontal="left" vertical="center" wrapText="1"/>
    </xf>
    <xf numFmtId="0" fontId="44" fillId="6" borderId="30" xfId="0" applyFont="1" applyFill="1" applyBorder="1" applyAlignment="1">
      <alignment horizontal="left" vertical="center" wrapText="1"/>
    </xf>
    <xf numFmtId="0" fontId="44" fillId="6" borderId="0" xfId="0" applyFont="1" applyFill="1" applyBorder="1" applyAlignment="1">
      <alignment horizontal="right" vertical="center" wrapText="1"/>
    </xf>
    <xf numFmtId="0" fontId="43" fillId="6" borderId="0" xfId="0" applyFont="1" applyFill="1" applyBorder="1" applyAlignment="1">
      <alignment horizontal="center" vertical="center"/>
    </xf>
    <xf numFmtId="0" fontId="24" fillId="9" borderId="0" xfId="0" applyFont="1" applyFill="1" applyBorder="1" applyAlignment="1">
      <alignment horizontal="left" vertical="center" wrapText="1"/>
    </xf>
    <xf numFmtId="0" fontId="41" fillId="9" borderId="0" xfId="0" applyFont="1" applyFill="1" applyBorder="1" applyAlignment="1">
      <alignment horizontal="left" vertical="center" wrapText="1"/>
    </xf>
    <xf numFmtId="0" fontId="42" fillId="6" borderId="29" xfId="0" applyFont="1" applyFill="1" applyBorder="1" applyAlignment="1">
      <alignment horizontal="left" vertical="center" wrapText="1"/>
    </xf>
  </cellXfs>
  <cellStyles count="8">
    <cellStyle name="Moeda" xfId="2" builtinId="4"/>
    <cellStyle name="Normal" xfId="0" builtinId="0"/>
    <cellStyle name="Normal 2" xfId="7"/>
    <cellStyle name="Normal_capa" xfId="4"/>
    <cellStyle name="Normal_CPU_06_400_91_00750_00_SEE_parte02 2" xfId="6"/>
    <cellStyle name="Normal_LO2001 01_026 001 00" xfId="5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83344</xdr:colOff>
      <xdr:row>0</xdr:row>
      <xdr:rowOff>190499</xdr:rowOff>
    </xdr:from>
    <xdr:to>
      <xdr:col>2</xdr:col>
      <xdr:colOff>2845594</xdr:colOff>
      <xdr:row>1</xdr:row>
      <xdr:rowOff>1009942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1094" y="190499"/>
          <a:ext cx="2762250" cy="1069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85726</xdr:colOff>
      <xdr:row>0</xdr:row>
      <xdr:rowOff>85725</xdr:rowOff>
    </xdr:from>
    <xdr:to>
      <xdr:col>2</xdr:col>
      <xdr:colOff>2657476</xdr:colOff>
      <xdr:row>1</xdr:row>
      <xdr:rowOff>788596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6" y="85725"/>
          <a:ext cx="3067050" cy="8933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381001</xdr:colOff>
      <xdr:row>1</xdr:row>
      <xdr:rowOff>285750</xdr:rowOff>
    </xdr:from>
    <xdr:to>
      <xdr:col>2</xdr:col>
      <xdr:colOff>1890032</xdr:colOff>
      <xdr:row>2</xdr:row>
      <xdr:rowOff>21724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1" y="533400"/>
          <a:ext cx="2271031" cy="1069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356153</xdr:colOff>
      <xdr:row>80</xdr:row>
      <xdr:rowOff>16566</xdr:rowOff>
    </xdr:from>
    <xdr:ext cx="30479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=""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6318803" y="14351691"/>
              <a:ext cx="30479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0,4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𝑉𝑎𝑙𝑜𝑟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𝐹𝐺𝑇𝑆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𝐹𝐺𝑇𝑆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𝑉𝑎𝑙𝑜𝑟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𝐵</m:t>
                                </m:r>
                              </m:e>
                            </m:d>
                          </m:e>
                        </m:d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∗0,95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" name="CaixaDeTexto 1"/>
            <xdr:cNvSpPr txBox="1"/>
          </xdr:nvSpPr>
          <xdr:spPr>
            <a:xfrm>
              <a:off x="6318803" y="14351691"/>
              <a:ext cx="30479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{0,4𝑥[𝑉𝑎𝑙𝑜𝑟 𝐹𝐺𝑇𝑆+(%𝐹𝐺𝑇𝑆 𝑥 𝑉𝑎𝑙𝑜𝑟 𝐵)]}∗0,95</a:t>
              </a:r>
              <a:endParaRPr lang="pt-BR" sz="1100"/>
            </a:p>
          </xdr:txBody>
        </xdr:sp>
      </mc:Fallback>
    </mc:AlternateContent>
    <xdr:clientData/>
  </xdr:oneCellAnchor>
  <xdr:twoCellAnchor editAs="oneCell">
    <xdr:from>
      <xdr:col>12</xdr:col>
      <xdr:colOff>85725</xdr:colOff>
      <xdr:row>0</xdr:row>
      <xdr:rowOff>0</xdr:rowOff>
    </xdr:from>
    <xdr:to>
      <xdr:col>21</xdr:col>
      <xdr:colOff>849</xdr:colOff>
      <xdr:row>40</xdr:row>
      <xdr:rowOff>89054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68075" y="0"/>
          <a:ext cx="5401524" cy="763285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1</xdr:rowOff>
    </xdr:from>
    <xdr:to>
      <xdr:col>2</xdr:col>
      <xdr:colOff>2543175</xdr:colOff>
      <xdr:row>5</xdr:row>
      <xdr:rowOff>42430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90501"/>
          <a:ext cx="2847975" cy="8044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GEMAN/PROCESSOS/2020/TR%20MANUTEN&#199;&#195;O%202020/OR&#199;AM%20-%20TR%20MANUT%20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harles.duailibe/Desktop/EQUATORIAL/PLANILHAS%20E%20COMPOSI&#199;&#213;ES/Orcamentaria%20R1%20-%20Expansao%20AT%20-%20rev%200%20CA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omposição"/>
      <sheetName val="Plan1"/>
      <sheetName val="MODELO ORÇAMENTO"/>
      <sheetName val="BDI-SERVIÇOS "/>
      <sheetName val="Modelo BDI"/>
      <sheetName val="Encargos"/>
      <sheetName val="Modelo Encargos"/>
      <sheetName val="Modelo de Composição"/>
      <sheetName val="QUANTITATIVO"/>
      <sheetName val="PESQUISAS"/>
      <sheetName val="Relatório de Compatibilidade"/>
      <sheetName val="CRONOGRAMA"/>
      <sheetName val="MODELO CRONO"/>
    </sheetNames>
    <sheetDataSet>
      <sheetData sheetId="0" refreshError="1">
        <row r="2">
          <cell r="D2" t="str">
            <v xml:space="preserve">Contratação de Empresa Especializada nas Disciplinas de Manutenção Mecânica, Elétrica e Civil de Equipamentos e Instalações, para Prestação de Serviços Contínuos no Porto do Itaqui e em seus respectivos terminais – São Luís – MA. na poligonal do Porto do Itaqui, assim como nos seus terminais externos, em São Luís, Alcântara e São José de Ribamar – MA. </v>
          </cell>
        </row>
        <row r="3">
          <cell r="E3" t="str">
            <v>PO-PE-2001-0004-R00</v>
          </cell>
          <cell r="J3">
            <v>42430</v>
          </cell>
          <cell r="L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de Serviços"/>
      <sheetName val="CPU Serviço CAD"/>
      <sheetName val="Insumos para pesquisa"/>
      <sheetName val="Insumos 092019"/>
      <sheetName val="CPU Serviço OFF"/>
      <sheetName val="CPU Auxiliar"/>
      <sheetName val="Quadro de MO-CAD"/>
      <sheetName val="Quadro de MO-OFF"/>
      <sheetName val="CPU MO-CAD"/>
      <sheetName val="CPU MO-OFF"/>
      <sheetName val="Enc Soc - SINAPI"/>
      <sheetName val="Enc Soc OFF"/>
      <sheetName val="Taxa de BDI"/>
      <sheetName val="Insumos 012019"/>
    </sheetNames>
    <sheetDataSet>
      <sheetData sheetId="0"/>
      <sheetData sheetId="1"/>
      <sheetData sheetId="2"/>
      <sheetData sheetId="3"/>
      <sheetData sheetId="4"/>
      <sheetData sheetId="5"/>
      <sheetData sheetId="6">
        <row r="56">
          <cell r="C56">
            <v>350.51587301587301</v>
          </cell>
        </row>
        <row r="57">
          <cell r="C57">
            <v>73.333333333333329</v>
          </cell>
        </row>
        <row r="58">
          <cell r="C58">
            <v>22</v>
          </cell>
        </row>
        <row r="59">
          <cell r="C59">
            <v>12.1</v>
          </cell>
        </row>
        <row r="60">
          <cell r="C60">
            <v>220</v>
          </cell>
        </row>
        <row r="61">
          <cell r="C61">
            <v>1.0449999999999999</v>
          </cell>
        </row>
        <row r="62">
          <cell r="C62">
            <v>51.333333333333329</v>
          </cell>
        </row>
        <row r="63">
          <cell r="C63">
            <v>2676.6666666666665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3"/>
  <sheetViews>
    <sheetView view="pageBreakPreview" zoomScale="80" zoomScaleNormal="80" zoomScaleSheetLayoutView="80" workbookViewId="0">
      <selection activeCell="C11" sqref="C11"/>
    </sheetView>
  </sheetViews>
  <sheetFormatPr defaultRowHeight="15" outlineLevelRow="1" x14ac:dyDescent="0.25"/>
  <cols>
    <col min="1" max="1" width="4.28515625" style="49" customWidth="1"/>
    <col min="2" max="2" width="11.42578125" style="52" bestFit="1" customWidth="1"/>
    <col min="3" max="3" width="62.5703125" style="52" customWidth="1"/>
    <col min="4" max="4" width="12" style="52" bestFit="1" customWidth="1"/>
    <col min="5" max="5" width="10.28515625" style="3" bestFit="1" customWidth="1"/>
    <col min="6" max="6" width="14.85546875" style="52" bestFit="1" customWidth="1"/>
    <col min="7" max="7" width="15.28515625" style="52" bestFit="1" customWidth="1"/>
    <col min="8" max="8" width="24" style="52" bestFit="1" customWidth="1"/>
    <col min="9" max="9" width="21.7109375" style="108" bestFit="1" customWidth="1"/>
    <col min="10" max="10" width="11.42578125" style="52" customWidth="1"/>
    <col min="11" max="11" width="21" style="109" bestFit="1" customWidth="1"/>
    <col min="12" max="12" width="15.85546875" style="3" customWidth="1"/>
    <col min="13" max="13" width="7.28515625" style="49" customWidth="1"/>
    <col min="14" max="14" width="2.140625" style="49" customWidth="1"/>
    <col min="15" max="16" width="9.140625" style="52"/>
    <col min="17" max="18" width="9.7109375" style="52" bestFit="1" customWidth="1"/>
    <col min="19" max="20" width="9.140625" style="52"/>
    <col min="21" max="21" width="11.85546875" style="52" customWidth="1"/>
    <col min="22" max="252" width="9.140625" style="52"/>
    <col min="253" max="253" width="4.28515625" style="52" customWidth="1"/>
    <col min="254" max="254" width="7.42578125" style="52" customWidth="1"/>
    <col min="255" max="255" width="58" style="52" customWidth="1"/>
    <col min="256" max="257" width="9.140625" style="52" customWidth="1"/>
    <col min="258" max="258" width="17.140625" style="52" customWidth="1"/>
    <col min="259" max="260" width="19.42578125" style="52" customWidth="1"/>
    <col min="261" max="261" width="18" style="52" customWidth="1"/>
    <col min="262" max="262" width="7.5703125" style="52" customWidth="1"/>
    <col min="263" max="263" width="18.7109375" style="52" customWidth="1"/>
    <col min="264" max="264" width="10.7109375" style="52" customWidth="1"/>
    <col min="265" max="266" width="2.140625" style="52" customWidth="1"/>
    <col min="267" max="267" width="26.140625" style="52" customWidth="1"/>
    <col min="268" max="268" width="14.5703125" style="52" bestFit="1" customWidth="1"/>
    <col min="269" max="269" width="9.7109375" style="52" bestFit="1" customWidth="1"/>
    <col min="270" max="270" width="13.85546875" style="52" bestFit="1" customWidth="1"/>
    <col min="271" max="272" width="9.140625" style="52"/>
    <col min="273" max="274" width="9.7109375" style="52" bestFit="1" customWidth="1"/>
    <col min="275" max="276" width="9.140625" style="52"/>
    <col min="277" max="277" width="11.85546875" style="52" customWidth="1"/>
    <col min="278" max="508" width="9.140625" style="52"/>
    <col min="509" max="509" width="4.28515625" style="52" customWidth="1"/>
    <col min="510" max="510" width="7.42578125" style="52" customWidth="1"/>
    <col min="511" max="511" width="58" style="52" customWidth="1"/>
    <col min="512" max="513" width="9.140625" style="52" customWidth="1"/>
    <col min="514" max="514" width="17.140625" style="52" customWidth="1"/>
    <col min="515" max="516" width="19.42578125" style="52" customWidth="1"/>
    <col min="517" max="517" width="18" style="52" customWidth="1"/>
    <col min="518" max="518" width="7.5703125" style="52" customWidth="1"/>
    <col min="519" max="519" width="18.7109375" style="52" customWidth="1"/>
    <col min="520" max="520" width="10.7109375" style="52" customWidth="1"/>
    <col min="521" max="522" width="2.140625" style="52" customWidth="1"/>
    <col min="523" max="523" width="26.140625" style="52" customWidth="1"/>
    <col min="524" max="524" width="14.5703125" style="52" bestFit="1" customWidth="1"/>
    <col min="525" max="525" width="9.7109375" style="52" bestFit="1" customWidth="1"/>
    <col min="526" max="526" width="13.85546875" style="52" bestFit="1" customWidth="1"/>
    <col min="527" max="528" width="9.140625" style="52"/>
    <col min="529" max="530" width="9.7109375" style="52" bestFit="1" customWidth="1"/>
    <col min="531" max="532" width="9.140625" style="52"/>
    <col min="533" max="533" width="11.85546875" style="52" customWidth="1"/>
    <col min="534" max="764" width="9.140625" style="52"/>
    <col min="765" max="765" width="4.28515625" style="52" customWidth="1"/>
    <col min="766" max="766" width="7.42578125" style="52" customWidth="1"/>
    <col min="767" max="767" width="58" style="52" customWidth="1"/>
    <col min="768" max="769" width="9.140625" style="52" customWidth="1"/>
    <col min="770" max="770" width="17.140625" style="52" customWidth="1"/>
    <col min="771" max="772" width="19.42578125" style="52" customWidth="1"/>
    <col min="773" max="773" width="18" style="52" customWidth="1"/>
    <col min="774" max="774" width="7.5703125" style="52" customWidth="1"/>
    <col min="775" max="775" width="18.7109375" style="52" customWidth="1"/>
    <col min="776" max="776" width="10.7109375" style="52" customWidth="1"/>
    <col min="777" max="778" width="2.140625" style="52" customWidth="1"/>
    <col min="779" max="779" width="26.140625" style="52" customWidth="1"/>
    <col min="780" max="780" width="14.5703125" style="52" bestFit="1" customWidth="1"/>
    <col min="781" max="781" width="9.7109375" style="52" bestFit="1" customWidth="1"/>
    <col min="782" max="782" width="13.85546875" style="52" bestFit="1" customWidth="1"/>
    <col min="783" max="784" width="9.140625" style="52"/>
    <col min="785" max="786" width="9.7109375" style="52" bestFit="1" customWidth="1"/>
    <col min="787" max="788" width="9.140625" style="52"/>
    <col min="789" max="789" width="11.85546875" style="52" customWidth="1"/>
    <col min="790" max="1020" width="9.140625" style="52"/>
    <col min="1021" max="1021" width="4.28515625" style="52" customWidth="1"/>
    <col min="1022" max="1022" width="7.42578125" style="52" customWidth="1"/>
    <col min="1023" max="1023" width="58" style="52" customWidth="1"/>
    <col min="1024" max="1025" width="9.140625" style="52" customWidth="1"/>
    <col min="1026" max="1026" width="17.140625" style="52" customWidth="1"/>
    <col min="1027" max="1028" width="19.42578125" style="52" customWidth="1"/>
    <col min="1029" max="1029" width="18" style="52" customWidth="1"/>
    <col min="1030" max="1030" width="7.5703125" style="52" customWidth="1"/>
    <col min="1031" max="1031" width="18.7109375" style="52" customWidth="1"/>
    <col min="1032" max="1032" width="10.7109375" style="52" customWidth="1"/>
    <col min="1033" max="1034" width="2.140625" style="52" customWidth="1"/>
    <col min="1035" max="1035" width="26.140625" style="52" customWidth="1"/>
    <col min="1036" max="1036" width="14.5703125" style="52" bestFit="1" customWidth="1"/>
    <col min="1037" max="1037" width="9.7109375" style="52" bestFit="1" customWidth="1"/>
    <col min="1038" max="1038" width="13.85546875" style="52" bestFit="1" customWidth="1"/>
    <col min="1039" max="1040" width="9.140625" style="52"/>
    <col min="1041" max="1042" width="9.7109375" style="52" bestFit="1" customWidth="1"/>
    <col min="1043" max="1044" width="9.140625" style="52"/>
    <col min="1045" max="1045" width="11.85546875" style="52" customWidth="1"/>
    <col min="1046" max="1276" width="9.140625" style="52"/>
    <col min="1277" max="1277" width="4.28515625" style="52" customWidth="1"/>
    <col min="1278" max="1278" width="7.42578125" style="52" customWidth="1"/>
    <col min="1279" max="1279" width="58" style="52" customWidth="1"/>
    <col min="1280" max="1281" width="9.140625" style="52" customWidth="1"/>
    <col min="1282" max="1282" width="17.140625" style="52" customWidth="1"/>
    <col min="1283" max="1284" width="19.42578125" style="52" customWidth="1"/>
    <col min="1285" max="1285" width="18" style="52" customWidth="1"/>
    <col min="1286" max="1286" width="7.5703125" style="52" customWidth="1"/>
    <col min="1287" max="1287" width="18.7109375" style="52" customWidth="1"/>
    <col min="1288" max="1288" width="10.7109375" style="52" customWidth="1"/>
    <col min="1289" max="1290" width="2.140625" style="52" customWidth="1"/>
    <col min="1291" max="1291" width="26.140625" style="52" customWidth="1"/>
    <col min="1292" max="1292" width="14.5703125" style="52" bestFit="1" customWidth="1"/>
    <col min="1293" max="1293" width="9.7109375" style="52" bestFit="1" customWidth="1"/>
    <col min="1294" max="1294" width="13.85546875" style="52" bestFit="1" customWidth="1"/>
    <col min="1295" max="1296" width="9.140625" style="52"/>
    <col min="1297" max="1298" width="9.7109375" style="52" bestFit="1" customWidth="1"/>
    <col min="1299" max="1300" width="9.140625" style="52"/>
    <col min="1301" max="1301" width="11.85546875" style="52" customWidth="1"/>
    <col min="1302" max="1532" width="9.140625" style="52"/>
    <col min="1533" max="1533" width="4.28515625" style="52" customWidth="1"/>
    <col min="1534" max="1534" width="7.42578125" style="52" customWidth="1"/>
    <col min="1535" max="1535" width="58" style="52" customWidth="1"/>
    <col min="1536" max="1537" width="9.140625" style="52" customWidth="1"/>
    <col min="1538" max="1538" width="17.140625" style="52" customWidth="1"/>
    <col min="1539" max="1540" width="19.42578125" style="52" customWidth="1"/>
    <col min="1541" max="1541" width="18" style="52" customWidth="1"/>
    <col min="1542" max="1542" width="7.5703125" style="52" customWidth="1"/>
    <col min="1543" max="1543" width="18.7109375" style="52" customWidth="1"/>
    <col min="1544" max="1544" width="10.7109375" style="52" customWidth="1"/>
    <col min="1545" max="1546" width="2.140625" style="52" customWidth="1"/>
    <col min="1547" max="1547" width="26.140625" style="52" customWidth="1"/>
    <col min="1548" max="1548" width="14.5703125" style="52" bestFit="1" customWidth="1"/>
    <col min="1549" max="1549" width="9.7109375" style="52" bestFit="1" customWidth="1"/>
    <col min="1550" max="1550" width="13.85546875" style="52" bestFit="1" customWidth="1"/>
    <col min="1551" max="1552" width="9.140625" style="52"/>
    <col min="1553" max="1554" width="9.7109375" style="52" bestFit="1" customWidth="1"/>
    <col min="1555" max="1556" width="9.140625" style="52"/>
    <col min="1557" max="1557" width="11.85546875" style="52" customWidth="1"/>
    <col min="1558" max="1788" width="9.140625" style="52"/>
    <col min="1789" max="1789" width="4.28515625" style="52" customWidth="1"/>
    <col min="1790" max="1790" width="7.42578125" style="52" customWidth="1"/>
    <col min="1791" max="1791" width="58" style="52" customWidth="1"/>
    <col min="1792" max="1793" width="9.140625" style="52" customWidth="1"/>
    <col min="1794" max="1794" width="17.140625" style="52" customWidth="1"/>
    <col min="1795" max="1796" width="19.42578125" style="52" customWidth="1"/>
    <col min="1797" max="1797" width="18" style="52" customWidth="1"/>
    <col min="1798" max="1798" width="7.5703125" style="52" customWidth="1"/>
    <col min="1799" max="1799" width="18.7109375" style="52" customWidth="1"/>
    <col min="1800" max="1800" width="10.7109375" style="52" customWidth="1"/>
    <col min="1801" max="1802" width="2.140625" style="52" customWidth="1"/>
    <col min="1803" max="1803" width="26.140625" style="52" customWidth="1"/>
    <col min="1804" max="1804" width="14.5703125" style="52" bestFit="1" customWidth="1"/>
    <col min="1805" max="1805" width="9.7109375" style="52" bestFit="1" customWidth="1"/>
    <col min="1806" max="1806" width="13.85546875" style="52" bestFit="1" customWidth="1"/>
    <col min="1807" max="1808" width="9.140625" style="52"/>
    <col min="1809" max="1810" width="9.7109375" style="52" bestFit="1" customWidth="1"/>
    <col min="1811" max="1812" width="9.140625" style="52"/>
    <col min="1813" max="1813" width="11.85546875" style="52" customWidth="1"/>
    <col min="1814" max="2044" width="9.140625" style="52"/>
    <col min="2045" max="2045" width="4.28515625" style="52" customWidth="1"/>
    <col min="2046" max="2046" width="7.42578125" style="52" customWidth="1"/>
    <col min="2047" max="2047" width="58" style="52" customWidth="1"/>
    <col min="2048" max="2049" width="9.140625" style="52" customWidth="1"/>
    <col min="2050" max="2050" width="17.140625" style="52" customWidth="1"/>
    <col min="2051" max="2052" width="19.42578125" style="52" customWidth="1"/>
    <col min="2053" max="2053" width="18" style="52" customWidth="1"/>
    <col min="2054" max="2054" width="7.5703125" style="52" customWidth="1"/>
    <col min="2055" max="2055" width="18.7109375" style="52" customWidth="1"/>
    <col min="2056" max="2056" width="10.7109375" style="52" customWidth="1"/>
    <col min="2057" max="2058" width="2.140625" style="52" customWidth="1"/>
    <col min="2059" max="2059" width="26.140625" style="52" customWidth="1"/>
    <col min="2060" max="2060" width="14.5703125" style="52" bestFit="1" customWidth="1"/>
    <col min="2061" max="2061" width="9.7109375" style="52" bestFit="1" customWidth="1"/>
    <col min="2062" max="2062" width="13.85546875" style="52" bestFit="1" customWidth="1"/>
    <col min="2063" max="2064" width="9.140625" style="52"/>
    <col min="2065" max="2066" width="9.7109375" style="52" bestFit="1" customWidth="1"/>
    <col min="2067" max="2068" width="9.140625" style="52"/>
    <col min="2069" max="2069" width="11.85546875" style="52" customWidth="1"/>
    <col min="2070" max="2300" width="9.140625" style="52"/>
    <col min="2301" max="2301" width="4.28515625" style="52" customWidth="1"/>
    <col min="2302" max="2302" width="7.42578125" style="52" customWidth="1"/>
    <col min="2303" max="2303" width="58" style="52" customWidth="1"/>
    <col min="2304" max="2305" width="9.140625" style="52" customWidth="1"/>
    <col min="2306" max="2306" width="17.140625" style="52" customWidth="1"/>
    <col min="2307" max="2308" width="19.42578125" style="52" customWidth="1"/>
    <col min="2309" max="2309" width="18" style="52" customWidth="1"/>
    <col min="2310" max="2310" width="7.5703125" style="52" customWidth="1"/>
    <col min="2311" max="2311" width="18.7109375" style="52" customWidth="1"/>
    <col min="2312" max="2312" width="10.7109375" style="52" customWidth="1"/>
    <col min="2313" max="2314" width="2.140625" style="52" customWidth="1"/>
    <col min="2315" max="2315" width="26.140625" style="52" customWidth="1"/>
    <col min="2316" max="2316" width="14.5703125" style="52" bestFit="1" customWidth="1"/>
    <col min="2317" max="2317" width="9.7109375" style="52" bestFit="1" customWidth="1"/>
    <col min="2318" max="2318" width="13.85546875" style="52" bestFit="1" customWidth="1"/>
    <col min="2319" max="2320" width="9.140625" style="52"/>
    <col min="2321" max="2322" width="9.7109375" style="52" bestFit="1" customWidth="1"/>
    <col min="2323" max="2324" width="9.140625" style="52"/>
    <col min="2325" max="2325" width="11.85546875" style="52" customWidth="1"/>
    <col min="2326" max="2556" width="9.140625" style="52"/>
    <col min="2557" max="2557" width="4.28515625" style="52" customWidth="1"/>
    <col min="2558" max="2558" width="7.42578125" style="52" customWidth="1"/>
    <col min="2559" max="2559" width="58" style="52" customWidth="1"/>
    <col min="2560" max="2561" width="9.140625" style="52" customWidth="1"/>
    <col min="2562" max="2562" width="17.140625" style="52" customWidth="1"/>
    <col min="2563" max="2564" width="19.42578125" style="52" customWidth="1"/>
    <col min="2565" max="2565" width="18" style="52" customWidth="1"/>
    <col min="2566" max="2566" width="7.5703125" style="52" customWidth="1"/>
    <col min="2567" max="2567" width="18.7109375" style="52" customWidth="1"/>
    <col min="2568" max="2568" width="10.7109375" style="52" customWidth="1"/>
    <col min="2569" max="2570" width="2.140625" style="52" customWidth="1"/>
    <col min="2571" max="2571" width="26.140625" style="52" customWidth="1"/>
    <col min="2572" max="2572" width="14.5703125" style="52" bestFit="1" customWidth="1"/>
    <col min="2573" max="2573" width="9.7109375" style="52" bestFit="1" customWidth="1"/>
    <col min="2574" max="2574" width="13.85546875" style="52" bestFit="1" customWidth="1"/>
    <col min="2575" max="2576" width="9.140625" style="52"/>
    <col min="2577" max="2578" width="9.7109375" style="52" bestFit="1" customWidth="1"/>
    <col min="2579" max="2580" width="9.140625" style="52"/>
    <col min="2581" max="2581" width="11.85546875" style="52" customWidth="1"/>
    <col min="2582" max="2812" width="9.140625" style="52"/>
    <col min="2813" max="2813" width="4.28515625" style="52" customWidth="1"/>
    <col min="2814" max="2814" width="7.42578125" style="52" customWidth="1"/>
    <col min="2815" max="2815" width="58" style="52" customWidth="1"/>
    <col min="2816" max="2817" width="9.140625" style="52" customWidth="1"/>
    <col min="2818" max="2818" width="17.140625" style="52" customWidth="1"/>
    <col min="2819" max="2820" width="19.42578125" style="52" customWidth="1"/>
    <col min="2821" max="2821" width="18" style="52" customWidth="1"/>
    <col min="2822" max="2822" width="7.5703125" style="52" customWidth="1"/>
    <col min="2823" max="2823" width="18.7109375" style="52" customWidth="1"/>
    <col min="2824" max="2824" width="10.7109375" style="52" customWidth="1"/>
    <col min="2825" max="2826" width="2.140625" style="52" customWidth="1"/>
    <col min="2827" max="2827" width="26.140625" style="52" customWidth="1"/>
    <col min="2828" max="2828" width="14.5703125" style="52" bestFit="1" customWidth="1"/>
    <col min="2829" max="2829" width="9.7109375" style="52" bestFit="1" customWidth="1"/>
    <col min="2830" max="2830" width="13.85546875" style="52" bestFit="1" customWidth="1"/>
    <col min="2831" max="2832" width="9.140625" style="52"/>
    <col min="2833" max="2834" width="9.7109375" style="52" bestFit="1" customWidth="1"/>
    <col min="2835" max="2836" width="9.140625" style="52"/>
    <col min="2837" max="2837" width="11.85546875" style="52" customWidth="1"/>
    <col min="2838" max="3068" width="9.140625" style="52"/>
    <col min="3069" max="3069" width="4.28515625" style="52" customWidth="1"/>
    <col min="3070" max="3070" width="7.42578125" style="52" customWidth="1"/>
    <col min="3071" max="3071" width="58" style="52" customWidth="1"/>
    <col min="3072" max="3073" width="9.140625" style="52" customWidth="1"/>
    <col min="3074" max="3074" width="17.140625" style="52" customWidth="1"/>
    <col min="3075" max="3076" width="19.42578125" style="52" customWidth="1"/>
    <col min="3077" max="3077" width="18" style="52" customWidth="1"/>
    <col min="3078" max="3078" width="7.5703125" style="52" customWidth="1"/>
    <col min="3079" max="3079" width="18.7109375" style="52" customWidth="1"/>
    <col min="3080" max="3080" width="10.7109375" style="52" customWidth="1"/>
    <col min="3081" max="3082" width="2.140625" style="52" customWidth="1"/>
    <col min="3083" max="3083" width="26.140625" style="52" customWidth="1"/>
    <col min="3084" max="3084" width="14.5703125" style="52" bestFit="1" customWidth="1"/>
    <col min="3085" max="3085" width="9.7109375" style="52" bestFit="1" customWidth="1"/>
    <col min="3086" max="3086" width="13.85546875" style="52" bestFit="1" customWidth="1"/>
    <col min="3087" max="3088" width="9.140625" style="52"/>
    <col min="3089" max="3090" width="9.7109375" style="52" bestFit="1" customWidth="1"/>
    <col min="3091" max="3092" width="9.140625" style="52"/>
    <col min="3093" max="3093" width="11.85546875" style="52" customWidth="1"/>
    <col min="3094" max="3324" width="9.140625" style="52"/>
    <col min="3325" max="3325" width="4.28515625" style="52" customWidth="1"/>
    <col min="3326" max="3326" width="7.42578125" style="52" customWidth="1"/>
    <col min="3327" max="3327" width="58" style="52" customWidth="1"/>
    <col min="3328" max="3329" width="9.140625" style="52" customWidth="1"/>
    <col min="3330" max="3330" width="17.140625" style="52" customWidth="1"/>
    <col min="3331" max="3332" width="19.42578125" style="52" customWidth="1"/>
    <col min="3333" max="3333" width="18" style="52" customWidth="1"/>
    <col min="3334" max="3334" width="7.5703125" style="52" customWidth="1"/>
    <col min="3335" max="3335" width="18.7109375" style="52" customWidth="1"/>
    <col min="3336" max="3336" width="10.7109375" style="52" customWidth="1"/>
    <col min="3337" max="3338" width="2.140625" style="52" customWidth="1"/>
    <col min="3339" max="3339" width="26.140625" style="52" customWidth="1"/>
    <col min="3340" max="3340" width="14.5703125" style="52" bestFit="1" customWidth="1"/>
    <col min="3341" max="3341" width="9.7109375" style="52" bestFit="1" customWidth="1"/>
    <col min="3342" max="3342" width="13.85546875" style="52" bestFit="1" customWidth="1"/>
    <col min="3343" max="3344" width="9.140625" style="52"/>
    <col min="3345" max="3346" width="9.7109375" style="52" bestFit="1" customWidth="1"/>
    <col min="3347" max="3348" width="9.140625" style="52"/>
    <col min="3349" max="3349" width="11.85546875" style="52" customWidth="1"/>
    <col min="3350" max="3580" width="9.140625" style="52"/>
    <col min="3581" max="3581" width="4.28515625" style="52" customWidth="1"/>
    <col min="3582" max="3582" width="7.42578125" style="52" customWidth="1"/>
    <col min="3583" max="3583" width="58" style="52" customWidth="1"/>
    <col min="3584" max="3585" width="9.140625" style="52" customWidth="1"/>
    <col min="3586" max="3586" width="17.140625" style="52" customWidth="1"/>
    <col min="3587" max="3588" width="19.42578125" style="52" customWidth="1"/>
    <col min="3589" max="3589" width="18" style="52" customWidth="1"/>
    <col min="3590" max="3590" width="7.5703125" style="52" customWidth="1"/>
    <col min="3591" max="3591" width="18.7109375" style="52" customWidth="1"/>
    <col min="3592" max="3592" width="10.7109375" style="52" customWidth="1"/>
    <col min="3593" max="3594" width="2.140625" style="52" customWidth="1"/>
    <col min="3595" max="3595" width="26.140625" style="52" customWidth="1"/>
    <col min="3596" max="3596" width="14.5703125" style="52" bestFit="1" customWidth="1"/>
    <col min="3597" max="3597" width="9.7109375" style="52" bestFit="1" customWidth="1"/>
    <col min="3598" max="3598" width="13.85546875" style="52" bestFit="1" customWidth="1"/>
    <col min="3599" max="3600" width="9.140625" style="52"/>
    <col min="3601" max="3602" width="9.7109375" style="52" bestFit="1" customWidth="1"/>
    <col min="3603" max="3604" width="9.140625" style="52"/>
    <col min="3605" max="3605" width="11.85546875" style="52" customWidth="1"/>
    <col min="3606" max="3836" width="9.140625" style="52"/>
    <col min="3837" max="3837" width="4.28515625" style="52" customWidth="1"/>
    <col min="3838" max="3838" width="7.42578125" style="52" customWidth="1"/>
    <col min="3839" max="3839" width="58" style="52" customWidth="1"/>
    <col min="3840" max="3841" width="9.140625" style="52" customWidth="1"/>
    <col min="3842" max="3842" width="17.140625" style="52" customWidth="1"/>
    <col min="3843" max="3844" width="19.42578125" style="52" customWidth="1"/>
    <col min="3845" max="3845" width="18" style="52" customWidth="1"/>
    <col min="3846" max="3846" width="7.5703125" style="52" customWidth="1"/>
    <col min="3847" max="3847" width="18.7109375" style="52" customWidth="1"/>
    <col min="3848" max="3848" width="10.7109375" style="52" customWidth="1"/>
    <col min="3849" max="3850" width="2.140625" style="52" customWidth="1"/>
    <col min="3851" max="3851" width="26.140625" style="52" customWidth="1"/>
    <col min="3852" max="3852" width="14.5703125" style="52" bestFit="1" customWidth="1"/>
    <col min="3853" max="3853" width="9.7109375" style="52" bestFit="1" customWidth="1"/>
    <col min="3854" max="3854" width="13.85546875" style="52" bestFit="1" customWidth="1"/>
    <col min="3855" max="3856" width="9.140625" style="52"/>
    <col min="3857" max="3858" width="9.7109375" style="52" bestFit="1" customWidth="1"/>
    <col min="3859" max="3860" width="9.140625" style="52"/>
    <col min="3861" max="3861" width="11.85546875" style="52" customWidth="1"/>
    <col min="3862" max="4092" width="9.140625" style="52"/>
    <col min="4093" max="4093" width="4.28515625" style="52" customWidth="1"/>
    <col min="4094" max="4094" width="7.42578125" style="52" customWidth="1"/>
    <col min="4095" max="4095" width="58" style="52" customWidth="1"/>
    <col min="4096" max="4097" width="9.140625" style="52" customWidth="1"/>
    <col min="4098" max="4098" width="17.140625" style="52" customWidth="1"/>
    <col min="4099" max="4100" width="19.42578125" style="52" customWidth="1"/>
    <col min="4101" max="4101" width="18" style="52" customWidth="1"/>
    <col min="4102" max="4102" width="7.5703125" style="52" customWidth="1"/>
    <col min="4103" max="4103" width="18.7109375" style="52" customWidth="1"/>
    <col min="4104" max="4104" width="10.7109375" style="52" customWidth="1"/>
    <col min="4105" max="4106" width="2.140625" style="52" customWidth="1"/>
    <col min="4107" max="4107" width="26.140625" style="52" customWidth="1"/>
    <col min="4108" max="4108" width="14.5703125" style="52" bestFit="1" customWidth="1"/>
    <col min="4109" max="4109" width="9.7109375" style="52" bestFit="1" customWidth="1"/>
    <col min="4110" max="4110" width="13.85546875" style="52" bestFit="1" customWidth="1"/>
    <col min="4111" max="4112" width="9.140625" style="52"/>
    <col min="4113" max="4114" width="9.7109375" style="52" bestFit="1" customWidth="1"/>
    <col min="4115" max="4116" width="9.140625" style="52"/>
    <col min="4117" max="4117" width="11.85546875" style="52" customWidth="1"/>
    <col min="4118" max="4348" width="9.140625" style="52"/>
    <col min="4349" max="4349" width="4.28515625" style="52" customWidth="1"/>
    <col min="4350" max="4350" width="7.42578125" style="52" customWidth="1"/>
    <col min="4351" max="4351" width="58" style="52" customWidth="1"/>
    <col min="4352" max="4353" width="9.140625" style="52" customWidth="1"/>
    <col min="4354" max="4354" width="17.140625" style="52" customWidth="1"/>
    <col min="4355" max="4356" width="19.42578125" style="52" customWidth="1"/>
    <col min="4357" max="4357" width="18" style="52" customWidth="1"/>
    <col min="4358" max="4358" width="7.5703125" style="52" customWidth="1"/>
    <col min="4359" max="4359" width="18.7109375" style="52" customWidth="1"/>
    <col min="4360" max="4360" width="10.7109375" style="52" customWidth="1"/>
    <col min="4361" max="4362" width="2.140625" style="52" customWidth="1"/>
    <col min="4363" max="4363" width="26.140625" style="52" customWidth="1"/>
    <col min="4364" max="4364" width="14.5703125" style="52" bestFit="1" customWidth="1"/>
    <col min="4365" max="4365" width="9.7109375" style="52" bestFit="1" customWidth="1"/>
    <col min="4366" max="4366" width="13.85546875" style="52" bestFit="1" customWidth="1"/>
    <col min="4367" max="4368" width="9.140625" style="52"/>
    <col min="4369" max="4370" width="9.7109375" style="52" bestFit="1" customWidth="1"/>
    <col min="4371" max="4372" width="9.140625" style="52"/>
    <col min="4373" max="4373" width="11.85546875" style="52" customWidth="1"/>
    <col min="4374" max="4604" width="9.140625" style="52"/>
    <col min="4605" max="4605" width="4.28515625" style="52" customWidth="1"/>
    <col min="4606" max="4606" width="7.42578125" style="52" customWidth="1"/>
    <col min="4607" max="4607" width="58" style="52" customWidth="1"/>
    <col min="4608" max="4609" width="9.140625" style="52" customWidth="1"/>
    <col min="4610" max="4610" width="17.140625" style="52" customWidth="1"/>
    <col min="4611" max="4612" width="19.42578125" style="52" customWidth="1"/>
    <col min="4613" max="4613" width="18" style="52" customWidth="1"/>
    <col min="4614" max="4614" width="7.5703125" style="52" customWidth="1"/>
    <col min="4615" max="4615" width="18.7109375" style="52" customWidth="1"/>
    <col min="4616" max="4616" width="10.7109375" style="52" customWidth="1"/>
    <col min="4617" max="4618" width="2.140625" style="52" customWidth="1"/>
    <col min="4619" max="4619" width="26.140625" style="52" customWidth="1"/>
    <col min="4620" max="4620" width="14.5703125" style="52" bestFit="1" customWidth="1"/>
    <col min="4621" max="4621" width="9.7109375" style="52" bestFit="1" customWidth="1"/>
    <col min="4622" max="4622" width="13.85546875" style="52" bestFit="1" customWidth="1"/>
    <col min="4623" max="4624" width="9.140625" style="52"/>
    <col min="4625" max="4626" width="9.7109375" style="52" bestFit="1" customWidth="1"/>
    <col min="4627" max="4628" width="9.140625" style="52"/>
    <col min="4629" max="4629" width="11.85546875" style="52" customWidth="1"/>
    <col min="4630" max="4860" width="9.140625" style="52"/>
    <col min="4861" max="4861" width="4.28515625" style="52" customWidth="1"/>
    <col min="4862" max="4862" width="7.42578125" style="52" customWidth="1"/>
    <col min="4863" max="4863" width="58" style="52" customWidth="1"/>
    <col min="4864" max="4865" width="9.140625" style="52" customWidth="1"/>
    <col min="4866" max="4866" width="17.140625" style="52" customWidth="1"/>
    <col min="4867" max="4868" width="19.42578125" style="52" customWidth="1"/>
    <col min="4869" max="4869" width="18" style="52" customWidth="1"/>
    <col min="4870" max="4870" width="7.5703125" style="52" customWidth="1"/>
    <col min="4871" max="4871" width="18.7109375" style="52" customWidth="1"/>
    <col min="4872" max="4872" width="10.7109375" style="52" customWidth="1"/>
    <col min="4873" max="4874" width="2.140625" style="52" customWidth="1"/>
    <col min="4875" max="4875" width="26.140625" style="52" customWidth="1"/>
    <col min="4876" max="4876" width="14.5703125" style="52" bestFit="1" customWidth="1"/>
    <col min="4877" max="4877" width="9.7109375" style="52" bestFit="1" customWidth="1"/>
    <col min="4878" max="4878" width="13.85546875" style="52" bestFit="1" customWidth="1"/>
    <col min="4879" max="4880" width="9.140625" style="52"/>
    <col min="4881" max="4882" width="9.7109375" style="52" bestFit="1" customWidth="1"/>
    <col min="4883" max="4884" width="9.140625" style="52"/>
    <col min="4885" max="4885" width="11.85546875" style="52" customWidth="1"/>
    <col min="4886" max="5116" width="9.140625" style="52"/>
    <col min="5117" max="5117" width="4.28515625" style="52" customWidth="1"/>
    <col min="5118" max="5118" width="7.42578125" style="52" customWidth="1"/>
    <col min="5119" max="5119" width="58" style="52" customWidth="1"/>
    <col min="5120" max="5121" width="9.140625" style="52" customWidth="1"/>
    <col min="5122" max="5122" width="17.140625" style="52" customWidth="1"/>
    <col min="5123" max="5124" width="19.42578125" style="52" customWidth="1"/>
    <col min="5125" max="5125" width="18" style="52" customWidth="1"/>
    <col min="5126" max="5126" width="7.5703125" style="52" customWidth="1"/>
    <col min="5127" max="5127" width="18.7109375" style="52" customWidth="1"/>
    <col min="5128" max="5128" width="10.7109375" style="52" customWidth="1"/>
    <col min="5129" max="5130" width="2.140625" style="52" customWidth="1"/>
    <col min="5131" max="5131" width="26.140625" style="52" customWidth="1"/>
    <col min="5132" max="5132" width="14.5703125" style="52" bestFit="1" customWidth="1"/>
    <col min="5133" max="5133" width="9.7109375" style="52" bestFit="1" customWidth="1"/>
    <col min="5134" max="5134" width="13.85546875" style="52" bestFit="1" customWidth="1"/>
    <col min="5135" max="5136" width="9.140625" style="52"/>
    <col min="5137" max="5138" width="9.7109375" style="52" bestFit="1" customWidth="1"/>
    <col min="5139" max="5140" width="9.140625" style="52"/>
    <col min="5141" max="5141" width="11.85546875" style="52" customWidth="1"/>
    <col min="5142" max="5372" width="9.140625" style="52"/>
    <col min="5373" max="5373" width="4.28515625" style="52" customWidth="1"/>
    <col min="5374" max="5374" width="7.42578125" style="52" customWidth="1"/>
    <col min="5375" max="5375" width="58" style="52" customWidth="1"/>
    <col min="5376" max="5377" width="9.140625" style="52" customWidth="1"/>
    <col min="5378" max="5378" width="17.140625" style="52" customWidth="1"/>
    <col min="5379" max="5380" width="19.42578125" style="52" customWidth="1"/>
    <col min="5381" max="5381" width="18" style="52" customWidth="1"/>
    <col min="5382" max="5382" width="7.5703125" style="52" customWidth="1"/>
    <col min="5383" max="5383" width="18.7109375" style="52" customWidth="1"/>
    <col min="5384" max="5384" width="10.7109375" style="52" customWidth="1"/>
    <col min="5385" max="5386" width="2.140625" style="52" customWidth="1"/>
    <col min="5387" max="5387" width="26.140625" style="52" customWidth="1"/>
    <col min="5388" max="5388" width="14.5703125" style="52" bestFit="1" customWidth="1"/>
    <col min="5389" max="5389" width="9.7109375" style="52" bestFit="1" customWidth="1"/>
    <col min="5390" max="5390" width="13.85546875" style="52" bestFit="1" customWidth="1"/>
    <col min="5391" max="5392" width="9.140625" style="52"/>
    <col min="5393" max="5394" width="9.7109375" style="52" bestFit="1" customWidth="1"/>
    <col min="5395" max="5396" width="9.140625" style="52"/>
    <col min="5397" max="5397" width="11.85546875" style="52" customWidth="1"/>
    <col min="5398" max="5628" width="9.140625" style="52"/>
    <col min="5629" max="5629" width="4.28515625" style="52" customWidth="1"/>
    <col min="5630" max="5630" width="7.42578125" style="52" customWidth="1"/>
    <col min="5631" max="5631" width="58" style="52" customWidth="1"/>
    <col min="5632" max="5633" width="9.140625" style="52" customWidth="1"/>
    <col min="5634" max="5634" width="17.140625" style="52" customWidth="1"/>
    <col min="5635" max="5636" width="19.42578125" style="52" customWidth="1"/>
    <col min="5637" max="5637" width="18" style="52" customWidth="1"/>
    <col min="5638" max="5638" width="7.5703125" style="52" customWidth="1"/>
    <col min="5639" max="5639" width="18.7109375" style="52" customWidth="1"/>
    <col min="5640" max="5640" width="10.7109375" style="52" customWidth="1"/>
    <col min="5641" max="5642" width="2.140625" style="52" customWidth="1"/>
    <col min="5643" max="5643" width="26.140625" style="52" customWidth="1"/>
    <col min="5644" max="5644" width="14.5703125" style="52" bestFit="1" customWidth="1"/>
    <col min="5645" max="5645" width="9.7109375" style="52" bestFit="1" customWidth="1"/>
    <col min="5646" max="5646" width="13.85546875" style="52" bestFit="1" customWidth="1"/>
    <col min="5647" max="5648" width="9.140625" style="52"/>
    <col min="5649" max="5650" width="9.7109375" style="52" bestFit="1" customWidth="1"/>
    <col min="5651" max="5652" width="9.140625" style="52"/>
    <col min="5653" max="5653" width="11.85546875" style="52" customWidth="1"/>
    <col min="5654" max="5884" width="9.140625" style="52"/>
    <col min="5885" max="5885" width="4.28515625" style="52" customWidth="1"/>
    <col min="5886" max="5886" width="7.42578125" style="52" customWidth="1"/>
    <col min="5887" max="5887" width="58" style="52" customWidth="1"/>
    <col min="5888" max="5889" width="9.140625" style="52" customWidth="1"/>
    <col min="5890" max="5890" width="17.140625" style="52" customWidth="1"/>
    <col min="5891" max="5892" width="19.42578125" style="52" customWidth="1"/>
    <col min="5893" max="5893" width="18" style="52" customWidth="1"/>
    <col min="5894" max="5894" width="7.5703125" style="52" customWidth="1"/>
    <col min="5895" max="5895" width="18.7109375" style="52" customWidth="1"/>
    <col min="5896" max="5896" width="10.7109375" style="52" customWidth="1"/>
    <col min="5897" max="5898" width="2.140625" style="52" customWidth="1"/>
    <col min="5899" max="5899" width="26.140625" style="52" customWidth="1"/>
    <col min="5900" max="5900" width="14.5703125" style="52" bestFit="1" customWidth="1"/>
    <col min="5901" max="5901" width="9.7109375" style="52" bestFit="1" customWidth="1"/>
    <col min="5902" max="5902" width="13.85546875" style="52" bestFit="1" customWidth="1"/>
    <col min="5903" max="5904" width="9.140625" style="52"/>
    <col min="5905" max="5906" width="9.7109375" style="52" bestFit="1" customWidth="1"/>
    <col min="5907" max="5908" width="9.140625" style="52"/>
    <col min="5909" max="5909" width="11.85546875" style="52" customWidth="1"/>
    <col min="5910" max="6140" width="9.140625" style="52"/>
    <col min="6141" max="6141" width="4.28515625" style="52" customWidth="1"/>
    <col min="6142" max="6142" width="7.42578125" style="52" customWidth="1"/>
    <col min="6143" max="6143" width="58" style="52" customWidth="1"/>
    <col min="6144" max="6145" width="9.140625" style="52" customWidth="1"/>
    <col min="6146" max="6146" width="17.140625" style="52" customWidth="1"/>
    <col min="6147" max="6148" width="19.42578125" style="52" customWidth="1"/>
    <col min="6149" max="6149" width="18" style="52" customWidth="1"/>
    <col min="6150" max="6150" width="7.5703125" style="52" customWidth="1"/>
    <col min="6151" max="6151" width="18.7109375" style="52" customWidth="1"/>
    <col min="6152" max="6152" width="10.7109375" style="52" customWidth="1"/>
    <col min="6153" max="6154" width="2.140625" style="52" customWidth="1"/>
    <col min="6155" max="6155" width="26.140625" style="52" customWidth="1"/>
    <col min="6156" max="6156" width="14.5703125" style="52" bestFit="1" customWidth="1"/>
    <col min="6157" max="6157" width="9.7109375" style="52" bestFit="1" customWidth="1"/>
    <col min="6158" max="6158" width="13.85546875" style="52" bestFit="1" customWidth="1"/>
    <col min="6159" max="6160" width="9.140625" style="52"/>
    <col min="6161" max="6162" width="9.7109375" style="52" bestFit="1" customWidth="1"/>
    <col min="6163" max="6164" width="9.140625" style="52"/>
    <col min="6165" max="6165" width="11.85546875" style="52" customWidth="1"/>
    <col min="6166" max="6396" width="9.140625" style="52"/>
    <col min="6397" max="6397" width="4.28515625" style="52" customWidth="1"/>
    <col min="6398" max="6398" width="7.42578125" style="52" customWidth="1"/>
    <col min="6399" max="6399" width="58" style="52" customWidth="1"/>
    <col min="6400" max="6401" width="9.140625" style="52" customWidth="1"/>
    <col min="6402" max="6402" width="17.140625" style="52" customWidth="1"/>
    <col min="6403" max="6404" width="19.42578125" style="52" customWidth="1"/>
    <col min="6405" max="6405" width="18" style="52" customWidth="1"/>
    <col min="6406" max="6406" width="7.5703125" style="52" customWidth="1"/>
    <col min="6407" max="6407" width="18.7109375" style="52" customWidth="1"/>
    <col min="6408" max="6408" width="10.7109375" style="52" customWidth="1"/>
    <col min="6409" max="6410" width="2.140625" style="52" customWidth="1"/>
    <col min="6411" max="6411" width="26.140625" style="52" customWidth="1"/>
    <col min="6412" max="6412" width="14.5703125" style="52" bestFit="1" customWidth="1"/>
    <col min="6413" max="6413" width="9.7109375" style="52" bestFit="1" customWidth="1"/>
    <col min="6414" max="6414" width="13.85546875" style="52" bestFit="1" customWidth="1"/>
    <col min="6415" max="6416" width="9.140625" style="52"/>
    <col min="6417" max="6418" width="9.7109375" style="52" bestFit="1" customWidth="1"/>
    <col min="6419" max="6420" width="9.140625" style="52"/>
    <col min="6421" max="6421" width="11.85546875" style="52" customWidth="1"/>
    <col min="6422" max="6652" width="9.140625" style="52"/>
    <col min="6653" max="6653" width="4.28515625" style="52" customWidth="1"/>
    <col min="6654" max="6654" width="7.42578125" style="52" customWidth="1"/>
    <col min="6655" max="6655" width="58" style="52" customWidth="1"/>
    <col min="6656" max="6657" width="9.140625" style="52" customWidth="1"/>
    <col min="6658" max="6658" width="17.140625" style="52" customWidth="1"/>
    <col min="6659" max="6660" width="19.42578125" style="52" customWidth="1"/>
    <col min="6661" max="6661" width="18" style="52" customWidth="1"/>
    <col min="6662" max="6662" width="7.5703125" style="52" customWidth="1"/>
    <col min="6663" max="6663" width="18.7109375" style="52" customWidth="1"/>
    <col min="6664" max="6664" width="10.7109375" style="52" customWidth="1"/>
    <col min="6665" max="6666" width="2.140625" style="52" customWidth="1"/>
    <col min="6667" max="6667" width="26.140625" style="52" customWidth="1"/>
    <col min="6668" max="6668" width="14.5703125" style="52" bestFit="1" customWidth="1"/>
    <col min="6669" max="6669" width="9.7109375" style="52" bestFit="1" customWidth="1"/>
    <col min="6670" max="6670" width="13.85546875" style="52" bestFit="1" customWidth="1"/>
    <col min="6671" max="6672" width="9.140625" style="52"/>
    <col min="6673" max="6674" width="9.7109375" style="52" bestFit="1" customWidth="1"/>
    <col min="6675" max="6676" width="9.140625" style="52"/>
    <col min="6677" max="6677" width="11.85546875" style="52" customWidth="1"/>
    <col min="6678" max="6908" width="9.140625" style="52"/>
    <col min="6909" max="6909" width="4.28515625" style="52" customWidth="1"/>
    <col min="6910" max="6910" width="7.42578125" style="52" customWidth="1"/>
    <col min="6911" max="6911" width="58" style="52" customWidth="1"/>
    <col min="6912" max="6913" width="9.140625" style="52" customWidth="1"/>
    <col min="6914" max="6914" width="17.140625" style="52" customWidth="1"/>
    <col min="6915" max="6916" width="19.42578125" style="52" customWidth="1"/>
    <col min="6917" max="6917" width="18" style="52" customWidth="1"/>
    <col min="6918" max="6918" width="7.5703125" style="52" customWidth="1"/>
    <col min="6919" max="6919" width="18.7109375" style="52" customWidth="1"/>
    <col min="6920" max="6920" width="10.7109375" style="52" customWidth="1"/>
    <col min="6921" max="6922" width="2.140625" style="52" customWidth="1"/>
    <col min="6923" max="6923" width="26.140625" style="52" customWidth="1"/>
    <col min="6924" max="6924" width="14.5703125" style="52" bestFit="1" customWidth="1"/>
    <col min="6925" max="6925" width="9.7109375" style="52" bestFit="1" customWidth="1"/>
    <col min="6926" max="6926" width="13.85546875" style="52" bestFit="1" customWidth="1"/>
    <col min="6927" max="6928" width="9.140625" style="52"/>
    <col min="6929" max="6930" width="9.7109375" style="52" bestFit="1" customWidth="1"/>
    <col min="6931" max="6932" width="9.140625" style="52"/>
    <col min="6933" max="6933" width="11.85546875" style="52" customWidth="1"/>
    <col min="6934" max="7164" width="9.140625" style="52"/>
    <col min="7165" max="7165" width="4.28515625" style="52" customWidth="1"/>
    <col min="7166" max="7166" width="7.42578125" style="52" customWidth="1"/>
    <col min="7167" max="7167" width="58" style="52" customWidth="1"/>
    <col min="7168" max="7169" width="9.140625" style="52" customWidth="1"/>
    <col min="7170" max="7170" width="17.140625" style="52" customWidth="1"/>
    <col min="7171" max="7172" width="19.42578125" style="52" customWidth="1"/>
    <col min="7173" max="7173" width="18" style="52" customWidth="1"/>
    <col min="7174" max="7174" width="7.5703125" style="52" customWidth="1"/>
    <col min="7175" max="7175" width="18.7109375" style="52" customWidth="1"/>
    <col min="7176" max="7176" width="10.7109375" style="52" customWidth="1"/>
    <col min="7177" max="7178" width="2.140625" style="52" customWidth="1"/>
    <col min="7179" max="7179" width="26.140625" style="52" customWidth="1"/>
    <col min="7180" max="7180" width="14.5703125" style="52" bestFit="1" customWidth="1"/>
    <col min="7181" max="7181" width="9.7109375" style="52" bestFit="1" customWidth="1"/>
    <col min="7182" max="7182" width="13.85546875" style="52" bestFit="1" customWidth="1"/>
    <col min="7183" max="7184" width="9.140625" style="52"/>
    <col min="7185" max="7186" width="9.7109375" style="52" bestFit="1" customWidth="1"/>
    <col min="7187" max="7188" width="9.140625" style="52"/>
    <col min="7189" max="7189" width="11.85546875" style="52" customWidth="1"/>
    <col min="7190" max="7420" width="9.140625" style="52"/>
    <col min="7421" max="7421" width="4.28515625" style="52" customWidth="1"/>
    <col min="7422" max="7422" width="7.42578125" style="52" customWidth="1"/>
    <col min="7423" max="7423" width="58" style="52" customWidth="1"/>
    <col min="7424" max="7425" width="9.140625" style="52" customWidth="1"/>
    <col min="7426" max="7426" width="17.140625" style="52" customWidth="1"/>
    <col min="7427" max="7428" width="19.42578125" style="52" customWidth="1"/>
    <col min="7429" max="7429" width="18" style="52" customWidth="1"/>
    <col min="7430" max="7430" width="7.5703125" style="52" customWidth="1"/>
    <col min="7431" max="7431" width="18.7109375" style="52" customWidth="1"/>
    <col min="7432" max="7432" width="10.7109375" style="52" customWidth="1"/>
    <col min="7433" max="7434" width="2.140625" style="52" customWidth="1"/>
    <col min="7435" max="7435" width="26.140625" style="52" customWidth="1"/>
    <col min="7436" max="7436" width="14.5703125" style="52" bestFit="1" customWidth="1"/>
    <col min="7437" max="7437" width="9.7109375" style="52" bestFit="1" customWidth="1"/>
    <col min="7438" max="7438" width="13.85546875" style="52" bestFit="1" customWidth="1"/>
    <col min="7439" max="7440" width="9.140625" style="52"/>
    <col min="7441" max="7442" width="9.7109375" style="52" bestFit="1" customWidth="1"/>
    <col min="7443" max="7444" width="9.140625" style="52"/>
    <col min="7445" max="7445" width="11.85546875" style="52" customWidth="1"/>
    <col min="7446" max="7676" width="9.140625" style="52"/>
    <col min="7677" max="7677" width="4.28515625" style="52" customWidth="1"/>
    <col min="7678" max="7678" width="7.42578125" style="52" customWidth="1"/>
    <col min="7679" max="7679" width="58" style="52" customWidth="1"/>
    <col min="7680" max="7681" width="9.140625" style="52" customWidth="1"/>
    <col min="7682" max="7682" width="17.140625" style="52" customWidth="1"/>
    <col min="7683" max="7684" width="19.42578125" style="52" customWidth="1"/>
    <col min="7685" max="7685" width="18" style="52" customWidth="1"/>
    <col min="7686" max="7686" width="7.5703125" style="52" customWidth="1"/>
    <col min="7687" max="7687" width="18.7109375" style="52" customWidth="1"/>
    <col min="7688" max="7688" width="10.7109375" style="52" customWidth="1"/>
    <col min="7689" max="7690" width="2.140625" style="52" customWidth="1"/>
    <col min="7691" max="7691" width="26.140625" style="52" customWidth="1"/>
    <col min="7692" max="7692" width="14.5703125" style="52" bestFit="1" customWidth="1"/>
    <col min="7693" max="7693" width="9.7109375" style="52" bestFit="1" customWidth="1"/>
    <col min="7694" max="7694" width="13.85546875" style="52" bestFit="1" customWidth="1"/>
    <col min="7695" max="7696" width="9.140625" style="52"/>
    <col min="7697" max="7698" width="9.7109375" style="52" bestFit="1" customWidth="1"/>
    <col min="7699" max="7700" width="9.140625" style="52"/>
    <col min="7701" max="7701" width="11.85546875" style="52" customWidth="1"/>
    <col min="7702" max="7932" width="9.140625" style="52"/>
    <col min="7933" max="7933" width="4.28515625" style="52" customWidth="1"/>
    <col min="7934" max="7934" width="7.42578125" style="52" customWidth="1"/>
    <col min="7935" max="7935" width="58" style="52" customWidth="1"/>
    <col min="7936" max="7937" width="9.140625" style="52" customWidth="1"/>
    <col min="7938" max="7938" width="17.140625" style="52" customWidth="1"/>
    <col min="7939" max="7940" width="19.42578125" style="52" customWidth="1"/>
    <col min="7941" max="7941" width="18" style="52" customWidth="1"/>
    <col min="7942" max="7942" width="7.5703125" style="52" customWidth="1"/>
    <col min="7943" max="7943" width="18.7109375" style="52" customWidth="1"/>
    <col min="7944" max="7944" width="10.7109375" style="52" customWidth="1"/>
    <col min="7945" max="7946" width="2.140625" style="52" customWidth="1"/>
    <col min="7947" max="7947" width="26.140625" style="52" customWidth="1"/>
    <col min="7948" max="7948" width="14.5703125" style="52" bestFit="1" customWidth="1"/>
    <col min="7949" max="7949" width="9.7109375" style="52" bestFit="1" customWidth="1"/>
    <col min="7950" max="7950" width="13.85546875" style="52" bestFit="1" customWidth="1"/>
    <col min="7951" max="7952" width="9.140625" style="52"/>
    <col min="7953" max="7954" width="9.7109375" style="52" bestFit="1" customWidth="1"/>
    <col min="7955" max="7956" width="9.140625" style="52"/>
    <col min="7957" max="7957" width="11.85546875" style="52" customWidth="1"/>
    <col min="7958" max="8188" width="9.140625" style="52"/>
    <col min="8189" max="8189" width="4.28515625" style="52" customWidth="1"/>
    <col min="8190" max="8190" width="7.42578125" style="52" customWidth="1"/>
    <col min="8191" max="8191" width="58" style="52" customWidth="1"/>
    <col min="8192" max="8193" width="9.140625" style="52" customWidth="1"/>
    <col min="8194" max="8194" width="17.140625" style="52" customWidth="1"/>
    <col min="8195" max="8196" width="19.42578125" style="52" customWidth="1"/>
    <col min="8197" max="8197" width="18" style="52" customWidth="1"/>
    <col min="8198" max="8198" width="7.5703125" style="52" customWidth="1"/>
    <col min="8199" max="8199" width="18.7109375" style="52" customWidth="1"/>
    <col min="8200" max="8200" width="10.7109375" style="52" customWidth="1"/>
    <col min="8201" max="8202" width="2.140625" style="52" customWidth="1"/>
    <col min="8203" max="8203" width="26.140625" style="52" customWidth="1"/>
    <col min="8204" max="8204" width="14.5703125" style="52" bestFit="1" customWidth="1"/>
    <col min="8205" max="8205" width="9.7109375" style="52" bestFit="1" customWidth="1"/>
    <col min="8206" max="8206" width="13.85546875" style="52" bestFit="1" customWidth="1"/>
    <col min="8207" max="8208" width="9.140625" style="52"/>
    <col min="8209" max="8210" width="9.7109375" style="52" bestFit="1" customWidth="1"/>
    <col min="8211" max="8212" width="9.140625" style="52"/>
    <col min="8213" max="8213" width="11.85546875" style="52" customWidth="1"/>
    <col min="8214" max="8444" width="9.140625" style="52"/>
    <col min="8445" max="8445" width="4.28515625" style="52" customWidth="1"/>
    <col min="8446" max="8446" width="7.42578125" style="52" customWidth="1"/>
    <col min="8447" max="8447" width="58" style="52" customWidth="1"/>
    <col min="8448" max="8449" width="9.140625" style="52" customWidth="1"/>
    <col min="8450" max="8450" width="17.140625" style="52" customWidth="1"/>
    <col min="8451" max="8452" width="19.42578125" style="52" customWidth="1"/>
    <col min="8453" max="8453" width="18" style="52" customWidth="1"/>
    <col min="8454" max="8454" width="7.5703125" style="52" customWidth="1"/>
    <col min="8455" max="8455" width="18.7109375" style="52" customWidth="1"/>
    <col min="8456" max="8456" width="10.7109375" style="52" customWidth="1"/>
    <col min="8457" max="8458" width="2.140625" style="52" customWidth="1"/>
    <col min="8459" max="8459" width="26.140625" style="52" customWidth="1"/>
    <col min="8460" max="8460" width="14.5703125" style="52" bestFit="1" customWidth="1"/>
    <col min="8461" max="8461" width="9.7109375" style="52" bestFit="1" customWidth="1"/>
    <col min="8462" max="8462" width="13.85546875" style="52" bestFit="1" customWidth="1"/>
    <col min="8463" max="8464" width="9.140625" style="52"/>
    <col min="8465" max="8466" width="9.7109375" style="52" bestFit="1" customWidth="1"/>
    <col min="8467" max="8468" width="9.140625" style="52"/>
    <col min="8469" max="8469" width="11.85546875" style="52" customWidth="1"/>
    <col min="8470" max="8700" width="9.140625" style="52"/>
    <col min="8701" max="8701" width="4.28515625" style="52" customWidth="1"/>
    <col min="8702" max="8702" width="7.42578125" style="52" customWidth="1"/>
    <col min="8703" max="8703" width="58" style="52" customWidth="1"/>
    <col min="8704" max="8705" width="9.140625" style="52" customWidth="1"/>
    <col min="8706" max="8706" width="17.140625" style="52" customWidth="1"/>
    <col min="8707" max="8708" width="19.42578125" style="52" customWidth="1"/>
    <col min="8709" max="8709" width="18" style="52" customWidth="1"/>
    <col min="8710" max="8710" width="7.5703125" style="52" customWidth="1"/>
    <col min="8711" max="8711" width="18.7109375" style="52" customWidth="1"/>
    <col min="8712" max="8712" width="10.7109375" style="52" customWidth="1"/>
    <col min="8713" max="8714" width="2.140625" style="52" customWidth="1"/>
    <col min="8715" max="8715" width="26.140625" style="52" customWidth="1"/>
    <col min="8716" max="8716" width="14.5703125" style="52" bestFit="1" customWidth="1"/>
    <col min="8717" max="8717" width="9.7109375" style="52" bestFit="1" customWidth="1"/>
    <col min="8718" max="8718" width="13.85546875" style="52" bestFit="1" customWidth="1"/>
    <col min="8719" max="8720" width="9.140625" style="52"/>
    <col min="8721" max="8722" width="9.7109375" style="52" bestFit="1" customWidth="1"/>
    <col min="8723" max="8724" width="9.140625" style="52"/>
    <col min="8725" max="8725" width="11.85546875" style="52" customWidth="1"/>
    <col min="8726" max="8956" width="9.140625" style="52"/>
    <col min="8957" max="8957" width="4.28515625" style="52" customWidth="1"/>
    <col min="8958" max="8958" width="7.42578125" style="52" customWidth="1"/>
    <col min="8959" max="8959" width="58" style="52" customWidth="1"/>
    <col min="8960" max="8961" width="9.140625" style="52" customWidth="1"/>
    <col min="8962" max="8962" width="17.140625" style="52" customWidth="1"/>
    <col min="8963" max="8964" width="19.42578125" style="52" customWidth="1"/>
    <col min="8965" max="8965" width="18" style="52" customWidth="1"/>
    <col min="8966" max="8966" width="7.5703125" style="52" customWidth="1"/>
    <col min="8967" max="8967" width="18.7109375" style="52" customWidth="1"/>
    <col min="8968" max="8968" width="10.7109375" style="52" customWidth="1"/>
    <col min="8969" max="8970" width="2.140625" style="52" customWidth="1"/>
    <col min="8971" max="8971" width="26.140625" style="52" customWidth="1"/>
    <col min="8972" max="8972" width="14.5703125" style="52" bestFit="1" customWidth="1"/>
    <col min="8973" max="8973" width="9.7109375" style="52" bestFit="1" customWidth="1"/>
    <col min="8974" max="8974" width="13.85546875" style="52" bestFit="1" customWidth="1"/>
    <col min="8975" max="8976" width="9.140625" style="52"/>
    <col min="8977" max="8978" width="9.7109375" style="52" bestFit="1" customWidth="1"/>
    <col min="8979" max="8980" width="9.140625" style="52"/>
    <col min="8981" max="8981" width="11.85546875" style="52" customWidth="1"/>
    <col min="8982" max="9212" width="9.140625" style="52"/>
    <col min="9213" max="9213" width="4.28515625" style="52" customWidth="1"/>
    <col min="9214" max="9214" width="7.42578125" style="52" customWidth="1"/>
    <col min="9215" max="9215" width="58" style="52" customWidth="1"/>
    <col min="9216" max="9217" width="9.140625" style="52" customWidth="1"/>
    <col min="9218" max="9218" width="17.140625" style="52" customWidth="1"/>
    <col min="9219" max="9220" width="19.42578125" style="52" customWidth="1"/>
    <col min="9221" max="9221" width="18" style="52" customWidth="1"/>
    <col min="9222" max="9222" width="7.5703125" style="52" customWidth="1"/>
    <col min="9223" max="9223" width="18.7109375" style="52" customWidth="1"/>
    <col min="9224" max="9224" width="10.7109375" style="52" customWidth="1"/>
    <col min="9225" max="9226" width="2.140625" style="52" customWidth="1"/>
    <col min="9227" max="9227" width="26.140625" style="52" customWidth="1"/>
    <col min="9228" max="9228" width="14.5703125" style="52" bestFit="1" customWidth="1"/>
    <col min="9229" max="9229" width="9.7109375" style="52" bestFit="1" customWidth="1"/>
    <col min="9230" max="9230" width="13.85546875" style="52" bestFit="1" customWidth="1"/>
    <col min="9231" max="9232" width="9.140625" style="52"/>
    <col min="9233" max="9234" width="9.7109375" style="52" bestFit="1" customWidth="1"/>
    <col min="9235" max="9236" width="9.140625" style="52"/>
    <col min="9237" max="9237" width="11.85546875" style="52" customWidth="1"/>
    <col min="9238" max="9468" width="9.140625" style="52"/>
    <col min="9469" max="9469" width="4.28515625" style="52" customWidth="1"/>
    <col min="9470" max="9470" width="7.42578125" style="52" customWidth="1"/>
    <col min="9471" max="9471" width="58" style="52" customWidth="1"/>
    <col min="9472" max="9473" width="9.140625" style="52" customWidth="1"/>
    <col min="9474" max="9474" width="17.140625" style="52" customWidth="1"/>
    <col min="9475" max="9476" width="19.42578125" style="52" customWidth="1"/>
    <col min="9477" max="9477" width="18" style="52" customWidth="1"/>
    <col min="9478" max="9478" width="7.5703125" style="52" customWidth="1"/>
    <col min="9479" max="9479" width="18.7109375" style="52" customWidth="1"/>
    <col min="9480" max="9480" width="10.7109375" style="52" customWidth="1"/>
    <col min="9481" max="9482" width="2.140625" style="52" customWidth="1"/>
    <col min="9483" max="9483" width="26.140625" style="52" customWidth="1"/>
    <col min="9484" max="9484" width="14.5703125" style="52" bestFit="1" customWidth="1"/>
    <col min="9485" max="9485" width="9.7109375" style="52" bestFit="1" customWidth="1"/>
    <col min="9486" max="9486" width="13.85546875" style="52" bestFit="1" customWidth="1"/>
    <col min="9487" max="9488" width="9.140625" style="52"/>
    <col min="9489" max="9490" width="9.7109375" style="52" bestFit="1" customWidth="1"/>
    <col min="9491" max="9492" width="9.140625" style="52"/>
    <col min="9493" max="9493" width="11.85546875" style="52" customWidth="1"/>
    <col min="9494" max="9724" width="9.140625" style="52"/>
    <col min="9725" max="9725" width="4.28515625" style="52" customWidth="1"/>
    <col min="9726" max="9726" width="7.42578125" style="52" customWidth="1"/>
    <col min="9727" max="9727" width="58" style="52" customWidth="1"/>
    <col min="9728" max="9729" width="9.140625" style="52" customWidth="1"/>
    <col min="9730" max="9730" width="17.140625" style="52" customWidth="1"/>
    <col min="9731" max="9732" width="19.42578125" style="52" customWidth="1"/>
    <col min="9733" max="9733" width="18" style="52" customWidth="1"/>
    <col min="9734" max="9734" width="7.5703125" style="52" customWidth="1"/>
    <col min="9735" max="9735" width="18.7109375" style="52" customWidth="1"/>
    <col min="9736" max="9736" width="10.7109375" style="52" customWidth="1"/>
    <col min="9737" max="9738" width="2.140625" style="52" customWidth="1"/>
    <col min="9739" max="9739" width="26.140625" style="52" customWidth="1"/>
    <col min="9740" max="9740" width="14.5703125" style="52" bestFit="1" customWidth="1"/>
    <col min="9741" max="9741" width="9.7109375" style="52" bestFit="1" customWidth="1"/>
    <col min="9742" max="9742" width="13.85546875" style="52" bestFit="1" customWidth="1"/>
    <col min="9743" max="9744" width="9.140625" style="52"/>
    <col min="9745" max="9746" width="9.7109375" style="52" bestFit="1" customWidth="1"/>
    <col min="9747" max="9748" width="9.140625" style="52"/>
    <col min="9749" max="9749" width="11.85546875" style="52" customWidth="1"/>
    <col min="9750" max="9980" width="9.140625" style="52"/>
    <col min="9981" max="9981" width="4.28515625" style="52" customWidth="1"/>
    <col min="9982" max="9982" width="7.42578125" style="52" customWidth="1"/>
    <col min="9983" max="9983" width="58" style="52" customWidth="1"/>
    <col min="9984" max="9985" width="9.140625" style="52" customWidth="1"/>
    <col min="9986" max="9986" width="17.140625" style="52" customWidth="1"/>
    <col min="9987" max="9988" width="19.42578125" style="52" customWidth="1"/>
    <col min="9989" max="9989" width="18" style="52" customWidth="1"/>
    <col min="9990" max="9990" width="7.5703125" style="52" customWidth="1"/>
    <col min="9991" max="9991" width="18.7109375" style="52" customWidth="1"/>
    <col min="9992" max="9992" width="10.7109375" style="52" customWidth="1"/>
    <col min="9993" max="9994" width="2.140625" style="52" customWidth="1"/>
    <col min="9995" max="9995" width="26.140625" style="52" customWidth="1"/>
    <col min="9996" max="9996" width="14.5703125" style="52" bestFit="1" customWidth="1"/>
    <col min="9997" max="9997" width="9.7109375" style="52" bestFit="1" customWidth="1"/>
    <col min="9998" max="9998" width="13.85546875" style="52" bestFit="1" customWidth="1"/>
    <col min="9999" max="10000" width="9.140625" style="52"/>
    <col min="10001" max="10002" width="9.7109375" style="52" bestFit="1" customWidth="1"/>
    <col min="10003" max="10004" width="9.140625" style="52"/>
    <col min="10005" max="10005" width="11.85546875" style="52" customWidth="1"/>
    <col min="10006" max="10236" width="9.140625" style="52"/>
    <col min="10237" max="10237" width="4.28515625" style="52" customWidth="1"/>
    <col min="10238" max="10238" width="7.42578125" style="52" customWidth="1"/>
    <col min="10239" max="10239" width="58" style="52" customWidth="1"/>
    <col min="10240" max="10241" width="9.140625" style="52" customWidth="1"/>
    <col min="10242" max="10242" width="17.140625" style="52" customWidth="1"/>
    <col min="10243" max="10244" width="19.42578125" style="52" customWidth="1"/>
    <col min="10245" max="10245" width="18" style="52" customWidth="1"/>
    <col min="10246" max="10246" width="7.5703125" style="52" customWidth="1"/>
    <col min="10247" max="10247" width="18.7109375" style="52" customWidth="1"/>
    <col min="10248" max="10248" width="10.7109375" style="52" customWidth="1"/>
    <col min="10249" max="10250" width="2.140625" style="52" customWidth="1"/>
    <col min="10251" max="10251" width="26.140625" style="52" customWidth="1"/>
    <col min="10252" max="10252" width="14.5703125" style="52" bestFit="1" customWidth="1"/>
    <col min="10253" max="10253" width="9.7109375" style="52" bestFit="1" customWidth="1"/>
    <col min="10254" max="10254" width="13.85546875" style="52" bestFit="1" customWidth="1"/>
    <col min="10255" max="10256" width="9.140625" style="52"/>
    <col min="10257" max="10258" width="9.7109375" style="52" bestFit="1" customWidth="1"/>
    <col min="10259" max="10260" width="9.140625" style="52"/>
    <col min="10261" max="10261" width="11.85546875" style="52" customWidth="1"/>
    <col min="10262" max="10492" width="9.140625" style="52"/>
    <col min="10493" max="10493" width="4.28515625" style="52" customWidth="1"/>
    <col min="10494" max="10494" width="7.42578125" style="52" customWidth="1"/>
    <col min="10495" max="10495" width="58" style="52" customWidth="1"/>
    <col min="10496" max="10497" width="9.140625" style="52" customWidth="1"/>
    <col min="10498" max="10498" width="17.140625" style="52" customWidth="1"/>
    <col min="10499" max="10500" width="19.42578125" style="52" customWidth="1"/>
    <col min="10501" max="10501" width="18" style="52" customWidth="1"/>
    <col min="10502" max="10502" width="7.5703125" style="52" customWidth="1"/>
    <col min="10503" max="10503" width="18.7109375" style="52" customWidth="1"/>
    <col min="10504" max="10504" width="10.7109375" style="52" customWidth="1"/>
    <col min="10505" max="10506" width="2.140625" style="52" customWidth="1"/>
    <col min="10507" max="10507" width="26.140625" style="52" customWidth="1"/>
    <col min="10508" max="10508" width="14.5703125" style="52" bestFit="1" customWidth="1"/>
    <col min="10509" max="10509" width="9.7109375" style="52" bestFit="1" customWidth="1"/>
    <col min="10510" max="10510" width="13.85546875" style="52" bestFit="1" customWidth="1"/>
    <col min="10511" max="10512" width="9.140625" style="52"/>
    <col min="10513" max="10514" width="9.7109375" style="52" bestFit="1" customWidth="1"/>
    <col min="10515" max="10516" width="9.140625" style="52"/>
    <col min="10517" max="10517" width="11.85546875" style="52" customWidth="1"/>
    <col min="10518" max="10748" width="9.140625" style="52"/>
    <col min="10749" max="10749" width="4.28515625" style="52" customWidth="1"/>
    <col min="10750" max="10750" width="7.42578125" style="52" customWidth="1"/>
    <col min="10751" max="10751" width="58" style="52" customWidth="1"/>
    <col min="10752" max="10753" width="9.140625" style="52" customWidth="1"/>
    <col min="10754" max="10754" width="17.140625" style="52" customWidth="1"/>
    <col min="10755" max="10756" width="19.42578125" style="52" customWidth="1"/>
    <col min="10757" max="10757" width="18" style="52" customWidth="1"/>
    <col min="10758" max="10758" width="7.5703125" style="52" customWidth="1"/>
    <col min="10759" max="10759" width="18.7109375" style="52" customWidth="1"/>
    <col min="10760" max="10760" width="10.7109375" style="52" customWidth="1"/>
    <col min="10761" max="10762" width="2.140625" style="52" customWidth="1"/>
    <col min="10763" max="10763" width="26.140625" style="52" customWidth="1"/>
    <col min="10764" max="10764" width="14.5703125" style="52" bestFit="1" customWidth="1"/>
    <col min="10765" max="10765" width="9.7109375" style="52" bestFit="1" customWidth="1"/>
    <col min="10766" max="10766" width="13.85546875" style="52" bestFit="1" customWidth="1"/>
    <col min="10767" max="10768" width="9.140625" style="52"/>
    <col min="10769" max="10770" width="9.7109375" style="52" bestFit="1" customWidth="1"/>
    <col min="10771" max="10772" width="9.140625" style="52"/>
    <col min="10773" max="10773" width="11.85546875" style="52" customWidth="1"/>
    <col min="10774" max="11004" width="9.140625" style="52"/>
    <col min="11005" max="11005" width="4.28515625" style="52" customWidth="1"/>
    <col min="11006" max="11006" width="7.42578125" style="52" customWidth="1"/>
    <col min="11007" max="11007" width="58" style="52" customWidth="1"/>
    <col min="11008" max="11009" width="9.140625" style="52" customWidth="1"/>
    <col min="11010" max="11010" width="17.140625" style="52" customWidth="1"/>
    <col min="11011" max="11012" width="19.42578125" style="52" customWidth="1"/>
    <col min="11013" max="11013" width="18" style="52" customWidth="1"/>
    <col min="11014" max="11014" width="7.5703125" style="52" customWidth="1"/>
    <col min="11015" max="11015" width="18.7109375" style="52" customWidth="1"/>
    <col min="11016" max="11016" width="10.7109375" style="52" customWidth="1"/>
    <col min="11017" max="11018" width="2.140625" style="52" customWidth="1"/>
    <col min="11019" max="11019" width="26.140625" style="52" customWidth="1"/>
    <col min="11020" max="11020" width="14.5703125" style="52" bestFit="1" customWidth="1"/>
    <col min="11021" max="11021" width="9.7109375" style="52" bestFit="1" customWidth="1"/>
    <col min="11022" max="11022" width="13.85546875" style="52" bestFit="1" customWidth="1"/>
    <col min="11023" max="11024" width="9.140625" style="52"/>
    <col min="11025" max="11026" width="9.7109375" style="52" bestFit="1" customWidth="1"/>
    <col min="11027" max="11028" width="9.140625" style="52"/>
    <col min="11029" max="11029" width="11.85546875" style="52" customWidth="1"/>
    <col min="11030" max="11260" width="9.140625" style="52"/>
    <col min="11261" max="11261" width="4.28515625" style="52" customWidth="1"/>
    <col min="11262" max="11262" width="7.42578125" style="52" customWidth="1"/>
    <col min="11263" max="11263" width="58" style="52" customWidth="1"/>
    <col min="11264" max="11265" width="9.140625" style="52" customWidth="1"/>
    <col min="11266" max="11266" width="17.140625" style="52" customWidth="1"/>
    <col min="11267" max="11268" width="19.42578125" style="52" customWidth="1"/>
    <col min="11269" max="11269" width="18" style="52" customWidth="1"/>
    <col min="11270" max="11270" width="7.5703125" style="52" customWidth="1"/>
    <col min="11271" max="11271" width="18.7109375" style="52" customWidth="1"/>
    <col min="11272" max="11272" width="10.7109375" style="52" customWidth="1"/>
    <col min="11273" max="11274" width="2.140625" style="52" customWidth="1"/>
    <col min="11275" max="11275" width="26.140625" style="52" customWidth="1"/>
    <col min="11276" max="11276" width="14.5703125" style="52" bestFit="1" customWidth="1"/>
    <col min="11277" max="11277" width="9.7109375" style="52" bestFit="1" customWidth="1"/>
    <col min="11278" max="11278" width="13.85546875" style="52" bestFit="1" customWidth="1"/>
    <col min="11279" max="11280" width="9.140625" style="52"/>
    <col min="11281" max="11282" width="9.7109375" style="52" bestFit="1" customWidth="1"/>
    <col min="11283" max="11284" width="9.140625" style="52"/>
    <col min="11285" max="11285" width="11.85546875" style="52" customWidth="1"/>
    <col min="11286" max="11516" width="9.140625" style="52"/>
    <col min="11517" max="11517" width="4.28515625" style="52" customWidth="1"/>
    <col min="11518" max="11518" width="7.42578125" style="52" customWidth="1"/>
    <col min="11519" max="11519" width="58" style="52" customWidth="1"/>
    <col min="11520" max="11521" width="9.140625" style="52" customWidth="1"/>
    <col min="11522" max="11522" width="17.140625" style="52" customWidth="1"/>
    <col min="11523" max="11524" width="19.42578125" style="52" customWidth="1"/>
    <col min="11525" max="11525" width="18" style="52" customWidth="1"/>
    <col min="11526" max="11526" width="7.5703125" style="52" customWidth="1"/>
    <col min="11527" max="11527" width="18.7109375" style="52" customWidth="1"/>
    <col min="11528" max="11528" width="10.7109375" style="52" customWidth="1"/>
    <col min="11529" max="11530" width="2.140625" style="52" customWidth="1"/>
    <col min="11531" max="11531" width="26.140625" style="52" customWidth="1"/>
    <col min="11532" max="11532" width="14.5703125" style="52" bestFit="1" customWidth="1"/>
    <col min="11533" max="11533" width="9.7109375" style="52" bestFit="1" customWidth="1"/>
    <col min="11534" max="11534" width="13.85546875" style="52" bestFit="1" customWidth="1"/>
    <col min="11535" max="11536" width="9.140625" style="52"/>
    <col min="11537" max="11538" width="9.7109375" style="52" bestFit="1" customWidth="1"/>
    <col min="11539" max="11540" width="9.140625" style="52"/>
    <col min="11541" max="11541" width="11.85546875" style="52" customWidth="1"/>
    <col min="11542" max="11772" width="9.140625" style="52"/>
    <col min="11773" max="11773" width="4.28515625" style="52" customWidth="1"/>
    <col min="11774" max="11774" width="7.42578125" style="52" customWidth="1"/>
    <col min="11775" max="11775" width="58" style="52" customWidth="1"/>
    <col min="11776" max="11777" width="9.140625" style="52" customWidth="1"/>
    <col min="11778" max="11778" width="17.140625" style="52" customWidth="1"/>
    <col min="11779" max="11780" width="19.42578125" style="52" customWidth="1"/>
    <col min="11781" max="11781" width="18" style="52" customWidth="1"/>
    <col min="11782" max="11782" width="7.5703125" style="52" customWidth="1"/>
    <col min="11783" max="11783" width="18.7109375" style="52" customWidth="1"/>
    <col min="11784" max="11784" width="10.7109375" style="52" customWidth="1"/>
    <col min="11785" max="11786" width="2.140625" style="52" customWidth="1"/>
    <col min="11787" max="11787" width="26.140625" style="52" customWidth="1"/>
    <col min="11788" max="11788" width="14.5703125" style="52" bestFit="1" customWidth="1"/>
    <col min="11789" max="11789" width="9.7109375" style="52" bestFit="1" customWidth="1"/>
    <col min="11790" max="11790" width="13.85546875" style="52" bestFit="1" customWidth="1"/>
    <col min="11791" max="11792" width="9.140625" style="52"/>
    <col min="11793" max="11794" width="9.7109375" style="52" bestFit="1" customWidth="1"/>
    <col min="11795" max="11796" width="9.140625" style="52"/>
    <col min="11797" max="11797" width="11.85546875" style="52" customWidth="1"/>
    <col min="11798" max="12028" width="9.140625" style="52"/>
    <col min="12029" max="12029" width="4.28515625" style="52" customWidth="1"/>
    <col min="12030" max="12030" width="7.42578125" style="52" customWidth="1"/>
    <col min="12031" max="12031" width="58" style="52" customWidth="1"/>
    <col min="12032" max="12033" width="9.140625" style="52" customWidth="1"/>
    <col min="12034" max="12034" width="17.140625" style="52" customWidth="1"/>
    <col min="12035" max="12036" width="19.42578125" style="52" customWidth="1"/>
    <col min="12037" max="12037" width="18" style="52" customWidth="1"/>
    <col min="12038" max="12038" width="7.5703125" style="52" customWidth="1"/>
    <col min="12039" max="12039" width="18.7109375" style="52" customWidth="1"/>
    <col min="12040" max="12040" width="10.7109375" style="52" customWidth="1"/>
    <col min="12041" max="12042" width="2.140625" style="52" customWidth="1"/>
    <col min="12043" max="12043" width="26.140625" style="52" customWidth="1"/>
    <col min="12044" max="12044" width="14.5703125" style="52" bestFit="1" customWidth="1"/>
    <col min="12045" max="12045" width="9.7109375" style="52" bestFit="1" customWidth="1"/>
    <col min="12046" max="12046" width="13.85546875" style="52" bestFit="1" customWidth="1"/>
    <col min="12047" max="12048" width="9.140625" style="52"/>
    <col min="12049" max="12050" width="9.7109375" style="52" bestFit="1" customWidth="1"/>
    <col min="12051" max="12052" width="9.140625" style="52"/>
    <col min="12053" max="12053" width="11.85546875" style="52" customWidth="1"/>
    <col min="12054" max="12284" width="9.140625" style="52"/>
    <col min="12285" max="12285" width="4.28515625" style="52" customWidth="1"/>
    <col min="12286" max="12286" width="7.42578125" style="52" customWidth="1"/>
    <col min="12287" max="12287" width="58" style="52" customWidth="1"/>
    <col min="12288" max="12289" width="9.140625" style="52" customWidth="1"/>
    <col min="12290" max="12290" width="17.140625" style="52" customWidth="1"/>
    <col min="12291" max="12292" width="19.42578125" style="52" customWidth="1"/>
    <col min="12293" max="12293" width="18" style="52" customWidth="1"/>
    <col min="12294" max="12294" width="7.5703125" style="52" customWidth="1"/>
    <col min="12295" max="12295" width="18.7109375" style="52" customWidth="1"/>
    <col min="12296" max="12296" width="10.7109375" style="52" customWidth="1"/>
    <col min="12297" max="12298" width="2.140625" style="52" customWidth="1"/>
    <col min="12299" max="12299" width="26.140625" style="52" customWidth="1"/>
    <col min="12300" max="12300" width="14.5703125" style="52" bestFit="1" customWidth="1"/>
    <col min="12301" max="12301" width="9.7109375" style="52" bestFit="1" customWidth="1"/>
    <col min="12302" max="12302" width="13.85546875" style="52" bestFit="1" customWidth="1"/>
    <col min="12303" max="12304" width="9.140625" style="52"/>
    <col min="12305" max="12306" width="9.7109375" style="52" bestFit="1" customWidth="1"/>
    <col min="12307" max="12308" width="9.140625" style="52"/>
    <col min="12309" max="12309" width="11.85546875" style="52" customWidth="1"/>
    <col min="12310" max="12540" width="9.140625" style="52"/>
    <col min="12541" max="12541" width="4.28515625" style="52" customWidth="1"/>
    <col min="12542" max="12542" width="7.42578125" style="52" customWidth="1"/>
    <col min="12543" max="12543" width="58" style="52" customWidth="1"/>
    <col min="12544" max="12545" width="9.140625" style="52" customWidth="1"/>
    <col min="12546" max="12546" width="17.140625" style="52" customWidth="1"/>
    <col min="12547" max="12548" width="19.42578125" style="52" customWidth="1"/>
    <col min="12549" max="12549" width="18" style="52" customWidth="1"/>
    <col min="12550" max="12550" width="7.5703125" style="52" customWidth="1"/>
    <col min="12551" max="12551" width="18.7109375" style="52" customWidth="1"/>
    <col min="12552" max="12552" width="10.7109375" style="52" customWidth="1"/>
    <col min="12553" max="12554" width="2.140625" style="52" customWidth="1"/>
    <col min="12555" max="12555" width="26.140625" style="52" customWidth="1"/>
    <col min="12556" max="12556" width="14.5703125" style="52" bestFit="1" customWidth="1"/>
    <col min="12557" max="12557" width="9.7109375" style="52" bestFit="1" customWidth="1"/>
    <col min="12558" max="12558" width="13.85546875" style="52" bestFit="1" customWidth="1"/>
    <col min="12559" max="12560" width="9.140625" style="52"/>
    <col min="12561" max="12562" width="9.7109375" style="52" bestFit="1" customWidth="1"/>
    <col min="12563" max="12564" width="9.140625" style="52"/>
    <col min="12565" max="12565" width="11.85546875" style="52" customWidth="1"/>
    <col min="12566" max="12796" width="9.140625" style="52"/>
    <col min="12797" max="12797" width="4.28515625" style="52" customWidth="1"/>
    <col min="12798" max="12798" width="7.42578125" style="52" customWidth="1"/>
    <col min="12799" max="12799" width="58" style="52" customWidth="1"/>
    <col min="12800" max="12801" width="9.140625" style="52" customWidth="1"/>
    <col min="12802" max="12802" width="17.140625" style="52" customWidth="1"/>
    <col min="12803" max="12804" width="19.42578125" style="52" customWidth="1"/>
    <col min="12805" max="12805" width="18" style="52" customWidth="1"/>
    <col min="12806" max="12806" width="7.5703125" style="52" customWidth="1"/>
    <col min="12807" max="12807" width="18.7109375" style="52" customWidth="1"/>
    <col min="12808" max="12808" width="10.7109375" style="52" customWidth="1"/>
    <col min="12809" max="12810" width="2.140625" style="52" customWidth="1"/>
    <col min="12811" max="12811" width="26.140625" style="52" customWidth="1"/>
    <col min="12812" max="12812" width="14.5703125" style="52" bestFit="1" customWidth="1"/>
    <col min="12813" max="12813" width="9.7109375" style="52" bestFit="1" customWidth="1"/>
    <col min="12814" max="12814" width="13.85546875" style="52" bestFit="1" customWidth="1"/>
    <col min="12815" max="12816" width="9.140625" style="52"/>
    <col min="12817" max="12818" width="9.7109375" style="52" bestFit="1" customWidth="1"/>
    <col min="12819" max="12820" width="9.140625" style="52"/>
    <col min="12821" max="12821" width="11.85546875" style="52" customWidth="1"/>
    <col min="12822" max="13052" width="9.140625" style="52"/>
    <col min="13053" max="13053" width="4.28515625" style="52" customWidth="1"/>
    <col min="13054" max="13054" width="7.42578125" style="52" customWidth="1"/>
    <col min="13055" max="13055" width="58" style="52" customWidth="1"/>
    <col min="13056" max="13057" width="9.140625" style="52" customWidth="1"/>
    <col min="13058" max="13058" width="17.140625" style="52" customWidth="1"/>
    <col min="13059" max="13060" width="19.42578125" style="52" customWidth="1"/>
    <col min="13061" max="13061" width="18" style="52" customWidth="1"/>
    <col min="13062" max="13062" width="7.5703125" style="52" customWidth="1"/>
    <col min="13063" max="13063" width="18.7109375" style="52" customWidth="1"/>
    <col min="13064" max="13064" width="10.7109375" style="52" customWidth="1"/>
    <col min="13065" max="13066" width="2.140625" style="52" customWidth="1"/>
    <col min="13067" max="13067" width="26.140625" style="52" customWidth="1"/>
    <col min="13068" max="13068" width="14.5703125" style="52" bestFit="1" customWidth="1"/>
    <col min="13069" max="13069" width="9.7109375" style="52" bestFit="1" customWidth="1"/>
    <col min="13070" max="13070" width="13.85546875" style="52" bestFit="1" customWidth="1"/>
    <col min="13071" max="13072" width="9.140625" style="52"/>
    <col min="13073" max="13074" width="9.7109375" style="52" bestFit="1" customWidth="1"/>
    <col min="13075" max="13076" width="9.140625" style="52"/>
    <col min="13077" max="13077" width="11.85546875" style="52" customWidth="1"/>
    <col min="13078" max="13308" width="9.140625" style="52"/>
    <col min="13309" max="13309" width="4.28515625" style="52" customWidth="1"/>
    <col min="13310" max="13310" width="7.42578125" style="52" customWidth="1"/>
    <col min="13311" max="13311" width="58" style="52" customWidth="1"/>
    <col min="13312" max="13313" width="9.140625" style="52" customWidth="1"/>
    <col min="13314" max="13314" width="17.140625" style="52" customWidth="1"/>
    <col min="13315" max="13316" width="19.42578125" style="52" customWidth="1"/>
    <col min="13317" max="13317" width="18" style="52" customWidth="1"/>
    <col min="13318" max="13318" width="7.5703125" style="52" customWidth="1"/>
    <col min="13319" max="13319" width="18.7109375" style="52" customWidth="1"/>
    <col min="13320" max="13320" width="10.7109375" style="52" customWidth="1"/>
    <col min="13321" max="13322" width="2.140625" style="52" customWidth="1"/>
    <col min="13323" max="13323" width="26.140625" style="52" customWidth="1"/>
    <col min="13324" max="13324" width="14.5703125" style="52" bestFit="1" customWidth="1"/>
    <col min="13325" max="13325" width="9.7109375" style="52" bestFit="1" customWidth="1"/>
    <col min="13326" max="13326" width="13.85546875" style="52" bestFit="1" customWidth="1"/>
    <col min="13327" max="13328" width="9.140625" style="52"/>
    <col min="13329" max="13330" width="9.7109375" style="52" bestFit="1" customWidth="1"/>
    <col min="13331" max="13332" width="9.140625" style="52"/>
    <col min="13333" max="13333" width="11.85546875" style="52" customWidth="1"/>
    <col min="13334" max="13564" width="9.140625" style="52"/>
    <col min="13565" max="13565" width="4.28515625" style="52" customWidth="1"/>
    <col min="13566" max="13566" width="7.42578125" style="52" customWidth="1"/>
    <col min="13567" max="13567" width="58" style="52" customWidth="1"/>
    <col min="13568" max="13569" width="9.140625" style="52" customWidth="1"/>
    <col min="13570" max="13570" width="17.140625" style="52" customWidth="1"/>
    <col min="13571" max="13572" width="19.42578125" style="52" customWidth="1"/>
    <col min="13573" max="13573" width="18" style="52" customWidth="1"/>
    <col min="13574" max="13574" width="7.5703125" style="52" customWidth="1"/>
    <col min="13575" max="13575" width="18.7109375" style="52" customWidth="1"/>
    <col min="13576" max="13576" width="10.7109375" style="52" customWidth="1"/>
    <col min="13577" max="13578" width="2.140625" style="52" customWidth="1"/>
    <col min="13579" max="13579" width="26.140625" style="52" customWidth="1"/>
    <col min="13580" max="13580" width="14.5703125" style="52" bestFit="1" customWidth="1"/>
    <col min="13581" max="13581" width="9.7109375" style="52" bestFit="1" customWidth="1"/>
    <col min="13582" max="13582" width="13.85546875" style="52" bestFit="1" customWidth="1"/>
    <col min="13583" max="13584" width="9.140625" style="52"/>
    <col min="13585" max="13586" width="9.7109375" style="52" bestFit="1" customWidth="1"/>
    <col min="13587" max="13588" width="9.140625" style="52"/>
    <col min="13589" max="13589" width="11.85546875" style="52" customWidth="1"/>
    <col min="13590" max="13820" width="9.140625" style="52"/>
    <col min="13821" max="13821" width="4.28515625" style="52" customWidth="1"/>
    <col min="13822" max="13822" width="7.42578125" style="52" customWidth="1"/>
    <col min="13823" max="13823" width="58" style="52" customWidth="1"/>
    <col min="13824" max="13825" width="9.140625" style="52" customWidth="1"/>
    <col min="13826" max="13826" width="17.140625" style="52" customWidth="1"/>
    <col min="13827" max="13828" width="19.42578125" style="52" customWidth="1"/>
    <col min="13829" max="13829" width="18" style="52" customWidth="1"/>
    <col min="13830" max="13830" width="7.5703125" style="52" customWidth="1"/>
    <col min="13831" max="13831" width="18.7109375" style="52" customWidth="1"/>
    <col min="13832" max="13832" width="10.7109375" style="52" customWidth="1"/>
    <col min="13833" max="13834" width="2.140625" style="52" customWidth="1"/>
    <col min="13835" max="13835" width="26.140625" style="52" customWidth="1"/>
    <col min="13836" max="13836" width="14.5703125" style="52" bestFit="1" customWidth="1"/>
    <col min="13837" max="13837" width="9.7109375" style="52" bestFit="1" customWidth="1"/>
    <col min="13838" max="13838" width="13.85546875" style="52" bestFit="1" customWidth="1"/>
    <col min="13839" max="13840" width="9.140625" style="52"/>
    <col min="13841" max="13842" width="9.7109375" style="52" bestFit="1" customWidth="1"/>
    <col min="13843" max="13844" width="9.140625" style="52"/>
    <col min="13845" max="13845" width="11.85546875" style="52" customWidth="1"/>
    <col min="13846" max="14076" width="9.140625" style="52"/>
    <col min="14077" max="14077" width="4.28515625" style="52" customWidth="1"/>
    <col min="14078" max="14078" width="7.42578125" style="52" customWidth="1"/>
    <col min="14079" max="14079" width="58" style="52" customWidth="1"/>
    <col min="14080" max="14081" width="9.140625" style="52" customWidth="1"/>
    <col min="14082" max="14082" width="17.140625" style="52" customWidth="1"/>
    <col min="14083" max="14084" width="19.42578125" style="52" customWidth="1"/>
    <col min="14085" max="14085" width="18" style="52" customWidth="1"/>
    <col min="14086" max="14086" width="7.5703125" style="52" customWidth="1"/>
    <col min="14087" max="14087" width="18.7109375" style="52" customWidth="1"/>
    <col min="14088" max="14088" width="10.7109375" style="52" customWidth="1"/>
    <col min="14089" max="14090" width="2.140625" style="52" customWidth="1"/>
    <col min="14091" max="14091" width="26.140625" style="52" customWidth="1"/>
    <col min="14092" max="14092" width="14.5703125" style="52" bestFit="1" customWidth="1"/>
    <col min="14093" max="14093" width="9.7109375" style="52" bestFit="1" customWidth="1"/>
    <col min="14094" max="14094" width="13.85546875" style="52" bestFit="1" customWidth="1"/>
    <col min="14095" max="14096" width="9.140625" style="52"/>
    <col min="14097" max="14098" width="9.7109375" style="52" bestFit="1" customWidth="1"/>
    <col min="14099" max="14100" width="9.140625" style="52"/>
    <col min="14101" max="14101" width="11.85546875" style="52" customWidth="1"/>
    <col min="14102" max="14332" width="9.140625" style="52"/>
    <col min="14333" max="14333" width="4.28515625" style="52" customWidth="1"/>
    <col min="14334" max="14334" width="7.42578125" style="52" customWidth="1"/>
    <col min="14335" max="14335" width="58" style="52" customWidth="1"/>
    <col min="14336" max="14337" width="9.140625" style="52" customWidth="1"/>
    <col min="14338" max="14338" width="17.140625" style="52" customWidth="1"/>
    <col min="14339" max="14340" width="19.42578125" style="52" customWidth="1"/>
    <col min="14341" max="14341" width="18" style="52" customWidth="1"/>
    <col min="14342" max="14342" width="7.5703125" style="52" customWidth="1"/>
    <col min="14343" max="14343" width="18.7109375" style="52" customWidth="1"/>
    <col min="14344" max="14344" width="10.7109375" style="52" customWidth="1"/>
    <col min="14345" max="14346" width="2.140625" style="52" customWidth="1"/>
    <col min="14347" max="14347" width="26.140625" style="52" customWidth="1"/>
    <col min="14348" max="14348" width="14.5703125" style="52" bestFit="1" customWidth="1"/>
    <col min="14349" max="14349" width="9.7109375" style="52" bestFit="1" customWidth="1"/>
    <col min="14350" max="14350" width="13.85546875" style="52" bestFit="1" customWidth="1"/>
    <col min="14351" max="14352" width="9.140625" style="52"/>
    <col min="14353" max="14354" width="9.7109375" style="52" bestFit="1" customWidth="1"/>
    <col min="14355" max="14356" width="9.140625" style="52"/>
    <col min="14357" max="14357" width="11.85546875" style="52" customWidth="1"/>
    <col min="14358" max="14588" width="9.140625" style="52"/>
    <col min="14589" max="14589" width="4.28515625" style="52" customWidth="1"/>
    <col min="14590" max="14590" width="7.42578125" style="52" customWidth="1"/>
    <col min="14591" max="14591" width="58" style="52" customWidth="1"/>
    <col min="14592" max="14593" width="9.140625" style="52" customWidth="1"/>
    <col min="14594" max="14594" width="17.140625" style="52" customWidth="1"/>
    <col min="14595" max="14596" width="19.42578125" style="52" customWidth="1"/>
    <col min="14597" max="14597" width="18" style="52" customWidth="1"/>
    <col min="14598" max="14598" width="7.5703125" style="52" customWidth="1"/>
    <col min="14599" max="14599" width="18.7109375" style="52" customWidth="1"/>
    <col min="14600" max="14600" width="10.7109375" style="52" customWidth="1"/>
    <col min="14601" max="14602" width="2.140625" style="52" customWidth="1"/>
    <col min="14603" max="14603" width="26.140625" style="52" customWidth="1"/>
    <col min="14604" max="14604" width="14.5703125" style="52" bestFit="1" customWidth="1"/>
    <col min="14605" max="14605" width="9.7109375" style="52" bestFit="1" customWidth="1"/>
    <col min="14606" max="14606" width="13.85546875" style="52" bestFit="1" customWidth="1"/>
    <col min="14607" max="14608" width="9.140625" style="52"/>
    <col min="14609" max="14610" width="9.7109375" style="52" bestFit="1" customWidth="1"/>
    <col min="14611" max="14612" width="9.140625" style="52"/>
    <col min="14613" max="14613" width="11.85546875" style="52" customWidth="1"/>
    <col min="14614" max="14844" width="9.140625" style="52"/>
    <col min="14845" max="14845" width="4.28515625" style="52" customWidth="1"/>
    <col min="14846" max="14846" width="7.42578125" style="52" customWidth="1"/>
    <col min="14847" max="14847" width="58" style="52" customWidth="1"/>
    <col min="14848" max="14849" width="9.140625" style="52" customWidth="1"/>
    <col min="14850" max="14850" width="17.140625" style="52" customWidth="1"/>
    <col min="14851" max="14852" width="19.42578125" style="52" customWidth="1"/>
    <col min="14853" max="14853" width="18" style="52" customWidth="1"/>
    <col min="14854" max="14854" width="7.5703125" style="52" customWidth="1"/>
    <col min="14855" max="14855" width="18.7109375" style="52" customWidth="1"/>
    <col min="14856" max="14856" width="10.7109375" style="52" customWidth="1"/>
    <col min="14857" max="14858" width="2.140625" style="52" customWidth="1"/>
    <col min="14859" max="14859" width="26.140625" style="52" customWidth="1"/>
    <col min="14860" max="14860" width="14.5703125" style="52" bestFit="1" customWidth="1"/>
    <col min="14861" max="14861" width="9.7109375" style="52" bestFit="1" customWidth="1"/>
    <col min="14862" max="14862" width="13.85546875" style="52" bestFit="1" customWidth="1"/>
    <col min="14863" max="14864" width="9.140625" style="52"/>
    <col min="14865" max="14866" width="9.7109375" style="52" bestFit="1" customWidth="1"/>
    <col min="14867" max="14868" width="9.140625" style="52"/>
    <col min="14869" max="14869" width="11.85546875" style="52" customWidth="1"/>
    <col min="14870" max="15100" width="9.140625" style="52"/>
    <col min="15101" max="15101" width="4.28515625" style="52" customWidth="1"/>
    <col min="15102" max="15102" width="7.42578125" style="52" customWidth="1"/>
    <col min="15103" max="15103" width="58" style="52" customWidth="1"/>
    <col min="15104" max="15105" width="9.140625" style="52" customWidth="1"/>
    <col min="15106" max="15106" width="17.140625" style="52" customWidth="1"/>
    <col min="15107" max="15108" width="19.42578125" style="52" customWidth="1"/>
    <col min="15109" max="15109" width="18" style="52" customWidth="1"/>
    <col min="15110" max="15110" width="7.5703125" style="52" customWidth="1"/>
    <col min="15111" max="15111" width="18.7109375" style="52" customWidth="1"/>
    <col min="15112" max="15112" width="10.7109375" style="52" customWidth="1"/>
    <col min="15113" max="15114" width="2.140625" style="52" customWidth="1"/>
    <col min="15115" max="15115" width="26.140625" style="52" customWidth="1"/>
    <col min="15116" max="15116" width="14.5703125" style="52" bestFit="1" customWidth="1"/>
    <col min="15117" max="15117" width="9.7109375" style="52" bestFit="1" customWidth="1"/>
    <col min="15118" max="15118" width="13.85546875" style="52" bestFit="1" customWidth="1"/>
    <col min="15119" max="15120" width="9.140625" style="52"/>
    <col min="15121" max="15122" width="9.7109375" style="52" bestFit="1" customWidth="1"/>
    <col min="15123" max="15124" width="9.140625" style="52"/>
    <col min="15125" max="15125" width="11.85546875" style="52" customWidth="1"/>
    <col min="15126" max="15356" width="9.140625" style="52"/>
    <col min="15357" max="15357" width="4.28515625" style="52" customWidth="1"/>
    <col min="15358" max="15358" width="7.42578125" style="52" customWidth="1"/>
    <col min="15359" max="15359" width="58" style="52" customWidth="1"/>
    <col min="15360" max="15361" width="9.140625" style="52" customWidth="1"/>
    <col min="15362" max="15362" width="17.140625" style="52" customWidth="1"/>
    <col min="15363" max="15364" width="19.42578125" style="52" customWidth="1"/>
    <col min="15365" max="15365" width="18" style="52" customWidth="1"/>
    <col min="15366" max="15366" width="7.5703125" style="52" customWidth="1"/>
    <col min="15367" max="15367" width="18.7109375" style="52" customWidth="1"/>
    <col min="15368" max="15368" width="10.7109375" style="52" customWidth="1"/>
    <col min="15369" max="15370" width="2.140625" style="52" customWidth="1"/>
    <col min="15371" max="15371" width="26.140625" style="52" customWidth="1"/>
    <col min="15372" max="15372" width="14.5703125" style="52" bestFit="1" customWidth="1"/>
    <col min="15373" max="15373" width="9.7109375" style="52" bestFit="1" customWidth="1"/>
    <col min="15374" max="15374" width="13.85546875" style="52" bestFit="1" customWidth="1"/>
    <col min="15375" max="15376" width="9.140625" style="52"/>
    <col min="15377" max="15378" width="9.7109375" style="52" bestFit="1" customWidth="1"/>
    <col min="15379" max="15380" width="9.140625" style="52"/>
    <col min="15381" max="15381" width="11.85546875" style="52" customWidth="1"/>
    <col min="15382" max="15612" width="9.140625" style="52"/>
    <col min="15613" max="15613" width="4.28515625" style="52" customWidth="1"/>
    <col min="15614" max="15614" width="7.42578125" style="52" customWidth="1"/>
    <col min="15615" max="15615" width="58" style="52" customWidth="1"/>
    <col min="15616" max="15617" width="9.140625" style="52" customWidth="1"/>
    <col min="15618" max="15618" width="17.140625" style="52" customWidth="1"/>
    <col min="15619" max="15620" width="19.42578125" style="52" customWidth="1"/>
    <col min="15621" max="15621" width="18" style="52" customWidth="1"/>
    <col min="15622" max="15622" width="7.5703125" style="52" customWidth="1"/>
    <col min="15623" max="15623" width="18.7109375" style="52" customWidth="1"/>
    <col min="15624" max="15624" width="10.7109375" style="52" customWidth="1"/>
    <col min="15625" max="15626" width="2.140625" style="52" customWidth="1"/>
    <col min="15627" max="15627" width="26.140625" style="52" customWidth="1"/>
    <col min="15628" max="15628" width="14.5703125" style="52" bestFit="1" customWidth="1"/>
    <col min="15629" max="15629" width="9.7109375" style="52" bestFit="1" customWidth="1"/>
    <col min="15630" max="15630" width="13.85546875" style="52" bestFit="1" customWidth="1"/>
    <col min="15631" max="15632" width="9.140625" style="52"/>
    <col min="15633" max="15634" width="9.7109375" style="52" bestFit="1" customWidth="1"/>
    <col min="15635" max="15636" width="9.140625" style="52"/>
    <col min="15637" max="15637" width="11.85546875" style="52" customWidth="1"/>
    <col min="15638" max="15868" width="9.140625" style="52"/>
    <col min="15869" max="15869" width="4.28515625" style="52" customWidth="1"/>
    <col min="15870" max="15870" width="7.42578125" style="52" customWidth="1"/>
    <col min="15871" max="15871" width="58" style="52" customWidth="1"/>
    <col min="15872" max="15873" width="9.140625" style="52" customWidth="1"/>
    <col min="15874" max="15874" width="17.140625" style="52" customWidth="1"/>
    <col min="15875" max="15876" width="19.42578125" style="52" customWidth="1"/>
    <col min="15877" max="15877" width="18" style="52" customWidth="1"/>
    <col min="15878" max="15878" width="7.5703125" style="52" customWidth="1"/>
    <col min="15879" max="15879" width="18.7109375" style="52" customWidth="1"/>
    <col min="15880" max="15880" width="10.7109375" style="52" customWidth="1"/>
    <col min="15881" max="15882" width="2.140625" style="52" customWidth="1"/>
    <col min="15883" max="15883" width="26.140625" style="52" customWidth="1"/>
    <col min="15884" max="15884" width="14.5703125" style="52" bestFit="1" customWidth="1"/>
    <col min="15885" max="15885" width="9.7109375" style="52" bestFit="1" customWidth="1"/>
    <col min="15886" max="15886" width="13.85546875" style="52" bestFit="1" customWidth="1"/>
    <col min="15887" max="15888" width="9.140625" style="52"/>
    <col min="15889" max="15890" width="9.7109375" style="52" bestFit="1" customWidth="1"/>
    <col min="15891" max="15892" width="9.140625" style="52"/>
    <col min="15893" max="15893" width="11.85546875" style="52" customWidth="1"/>
    <col min="15894" max="16124" width="9.140625" style="52"/>
    <col min="16125" max="16125" width="4.28515625" style="52" customWidth="1"/>
    <col min="16126" max="16126" width="7.42578125" style="52" customWidth="1"/>
    <col min="16127" max="16127" width="58" style="52" customWidth="1"/>
    <col min="16128" max="16129" width="9.140625" style="52" customWidth="1"/>
    <col min="16130" max="16130" width="17.140625" style="52" customWidth="1"/>
    <col min="16131" max="16132" width="19.42578125" style="52" customWidth="1"/>
    <col min="16133" max="16133" width="18" style="52" customWidth="1"/>
    <col min="16134" max="16134" width="7.5703125" style="52" customWidth="1"/>
    <col min="16135" max="16135" width="18.7109375" style="52" customWidth="1"/>
    <col min="16136" max="16136" width="10.7109375" style="52" customWidth="1"/>
    <col min="16137" max="16138" width="2.140625" style="52" customWidth="1"/>
    <col min="16139" max="16139" width="26.140625" style="52" customWidth="1"/>
    <col min="16140" max="16140" width="14.5703125" style="52" bestFit="1" customWidth="1"/>
    <col min="16141" max="16141" width="9.7109375" style="52" bestFit="1" customWidth="1"/>
    <col min="16142" max="16142" width="13.85546875" style="52" bestFit="1" customWidth="1"/>
    <col min="16143" max="16144" width="9.140625" style="52"/>
    <col min="16145" max="16146" width="9.7109375" style="52" bestFit="1" customWidth="1"/>
    <col min="16147" max="16148" width="9.140625" style="52"/>
    <col min="16149" max="16149" width="11.85546875" style="52" customWidth="1"/>
    <col min="16150" max="16384" width="9.140625" style="52"/>
  </cols>
  <sheetData>
    <row r="1" spans="1:15" ht="20.100000000000001" customHeight="1" x14ac:dyDescent="0.25">
      <c r="B1" s="50"/>
      <c r="C1" s="51"/>
      <c r="D1" s="369" t="s">
        <v>3</v>
      </c>
      <c r="E1" s="247"/>
      <c r="F1" s="247"/>
      <c r="G1" s="247"/>
      <c r="H1" s="247"/>
      <c r="I1" s="247"/>
      <c r="J1" s="247"/>
      <c r="K1" s="247"/>
      <c r="L1" s="370"/>
    </row>
    <row r="2" spans="1:15" ht="105" customHeight="1" x14ac:dyDescent="0.25">
      <c r="B2" s="50"/>
      <c r="C2" s="53"/>
      <c r="D2" s="246" t="s">
        <v>4</v>
      </c>
      <c r="E2" s="246"/>
      <c r="F2" s="246"/>
      <c r="G2" s="246"/>
      <c r="H2" s="246"/>
      <c r="I2" s="246"/>
      <c r="J2" s="246"/>
      <c r="K2" s="246"/>
      <c r="L2" s="371"/>
    </row>
    <row r="3" spans="1:15" ht="50.25" customHeight="1" x14ac:dyDescent="0.25">
      <c r="B3" s="50"/>
      <c r="C3" s="54"/>
      <c r="D3" s="55" t="s">
        <v>5</v>
      </c>
      <c r="E3" s="248" t="s">
        <v>497</v>
      </c>
      <c r="F3" s="248"/>
      <c r="G3" s="240"/>
      <c r="H3" s="240"/>
      <c r="I3" s="56" t="s">
        <v>6</v>
      </c>
      <c r="J3" s="57">
        <v>44075</v>
      </c>
      <c r="K3" s="56" t="s">
        <v>7</v>
      </c>
      <c r="L3" s="372">
        <v>2</v>
      </c>
    </row>
    <row r="4" spans="1:15" ht="33" customHeight="1" x14ac:dyDescent="0.25">
      <c r="B4" s="245" t="s">
        <v>582</v>
      </c>
      <c r="C4" s="245"/>
      <c r="D4" s="245"/>
      <c r="E4" s="245"/>
      <c r="F4" s="245"/>
      <c r="G4" s="245"/>
      <c r="H4" s="245"/>
      <c r="I4" s="245"/>
      <c r="J4" s="245"/>
      <c r="K4" s="245"/>
      <c r="L4" s="362"/>
      <c r="M4" s="59"/>
      <c r="N4" s="59"/>
    </row>
    <row r="5" spans="1:15" ht="9.9499999999999993" customHeight="1" x14ac:dyDescent="0.25">
      <c r="B5" s="60"/>
      <c r="C5" s="60"/>
      <c r="D5" s="60"/>
      <c r="E5" s="60"/>
      <c r="F5" s="60"/>
      <c r="G5" s="60"/>
      <c r="H5" s="60"/>
      <c r="I5" s="60"/>
      <c r="J5" s="60"/>
      <c r="K5" s="61"/>
      <c r="L5" s="60"/>
      <c r="M5" s="60"/>
      <c r="N5" s="60"/>
    </row>
    <row r="6" spans="1:15" s="68" customFormat="1" ht="24.95" customHeight="1" thickBot="1" x14ac:dyDescent="0.3">
      <c r="A6" s="63"/>
      <c r="B6" s="64" t="s">
        <v>8</v>
      </c>
      <c r="C6" s="64" t="s">
        <v>9</v>
      </c>
      <c r="D6" s="64" t="s">
        <v>10</v>
      </c>
      <c r="E6" s="65" t="s">
        <v>11</v>
      </c>
      <c r="F6" s="66" t="s">
        <v>12</v>
      </c>
      <c r="G6" s="66" t="s">
        <v>435</v>
      </c>
      <c r="H6" s="66" t="s">
        <v>13</v>
      </c>
      <c r="I6" s="66" t="s">
        <v>436</v>
      </c>
      <c r="J6" s="67" t="s">
        <v>14</v>
      </c>
      <c r="K6" s="347" t="s">
        <v>439</v>
      </c>
      <c r="L6" s="373" t="s">
        <v>170</v>
      </c>
      <c r="M6" s="63"/>
      <c r="N6" s="63"/>
      <c r="O6" s="69" t="s">
        <v>16</v>
      </c>
    </row>
    <row r="7" spans="1:15" s="71" customFormat="1" ht="9.9499999999999993" customHeight="1" thickTop="1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239"/>
      <c r="M7" s="70"/>
      <c r="N7" s="239"/>
    </row>
    <row r="8" spans="1:15" ht="20.100000000000001" customHeight="1" outlineLevel="1" x14ac:dyDescent="0.25">
      <c r="B8" s="223" t="s">
        <v>17</v>
      </c>
      <c r="C8" s="243" t="s">
        <v>18</v>
      </c>
      <c r="D8" s="243"/>
      <c r="E8" s="227"/>
      <c r="F8" s="224"/>
      <c r="G8" s="224"/>
      <c r="H8" s="224">
        <f>SUM(H9:H28)</f>
        <v>0</v>
      </c>
      <c r="I8" s="224">
        <f>SUM(I9:I28)</f>
        <v>0</v>
      </c>
      <c r="J8" s="225"/>
      <c r="K8" s="226"/>
      <c r="L8" s="374"/>
    </row>
    <row r="9" spans="1:15" s="49" customFormat="1" ht="30" customHeight="1" outlineLevel="1" x14ac:dyDescent="0.25">
      <c r="B9" s="386" t="str">
        <f>'PLAN ANAL-MÃO DE OBRA'!A5</f>
        <v>1.1</v>
      </c>
      <c r="C9" s="263" t="str">
        <f>'PLAN ANAL-MÃO DE OBRA'!D6</f>
        <v>ALMOXARIFE - HORISTA</v>
      </c>
      <c r="D9" s="264" t="s">
        <v>20</v>
      </c>
      <c r="E9" s="387">
        <f>'PLAN ANAL-MÃO DE OBRA'!H32</f>
        <v>36</v>
      </c>
      <c r="F9" s="388"/>
      <c r="G9" s="388"/>
      <c r="H9" s="388"/>
      <c r="I9" s="389"/>
      <c r="J9" s="390"/>
      <c r="K9" s="391"/>
      <c r="L9" s="392"/>
      <c r="M9" s="232"/>
    </row>
    <row r="10" spans="1:15" s="49" customFormat="1" ht="30" customHeight="1" outlineLevel="1" x14ac:dyDescent="0.25">
      <c r="B10" s="393" t="str">
        <f>'PLAN ANAL-MÃO DE OBRA'!A34</f>
        <v>1.2</v>
      </c>
      <c r="C10" s="271" t="str">
        <f>'PLAN ANAL-MÃO DE OBRA'!D35</f>
        <v>CARPINTEIRO DE ESQUADRIAS DE MADEIRA- HORISTA</v>
      </c>
      <c r="D10" s="272" t="s">
        <v>20</v>
      </c>
      <c r="E10" s="394">
        <f>'PLAN ANAL-MÃO DE OBRA'!H61</f>
        <v>12</v>
      </c>
      <c r="F10" s="395"/>
      <c r="G10" s="395"/>
      <c r="H10" s="395"/>
      <c r="I10" s="396"/>
      <c r="J10" s="397"/>
      <c r="K10" s="398"/>
      <c r="L10" s="399"/>
      <c r="M10" s="232"/>
    </row>
    <row r="11" spans="1:15" s="49" customFormat="1" ht="33" customHeight="1" outlineLevel="1" x14ac:dyDescent="0.25">
      <c r="B11" s="393" t="str">
        <f>'PLAN ANAL-MÃO DE OBRA'!A63</f>
        <v>1.3</v>
      </c>
      <c r="C11" s="271" t="str">
        <f>'PLAN ANAL-MÃO DE OBRA'!D64</f>
        <v>MONTADOR DE ESQUADRIAS METÁLICAS (ALUMÍNIO E METAIS)- HORISTA</v>
      </c>
      <c r="D11" s="272" t="s">
        <v>20</v>
      </c>
      <c r="E11" s="394">
        <f>'PLAN ANAL-MÃO DE OBRA'!H90</f>
        <v>12</v>
      </c>
      <c r="F11" s="395"/>
      <c r="G11" s="395"/>
      <c r="H11" s="395"/>
      <c r="I11" s="396"/>
      <c r="J11" s="397"/>
      <c r="K11" s="398"/>
      <c r="L11" s="399"/>
      <c r="M11" s="232"/>
    </row>
    <row r="12" spans="1:15" s="49" customFormat="1" ht="37.5" customHeight="1" outlineLevel="1" x14ac:dyDescent="0.25">
      <c r="B12" s="400" t="str">
        <f>'PLAN ANAL-MÃO DE OBRA'!A92</f>
        <v>1.4</v>
      </c>
      <c r="C12" s="271" t="str">
        <f>'PLAN ANAL-MÃO DE OBRA'!D93</f>
        <v>ELETRICISTA DE MANUTENÇÃO INDUSTRIAL- HORISTA</v>
      </c>
      <c r="D12" s="272" t="s">
        <v>20</v>
      </c>
      <c r="E12" s="394">
        <f>'PLAN ANAL-MÃO DE OBRA'!H127</f>
        <v>96</v>
      </c>
      <c r="F12" s="395"/>
      <c r="G12" s="395"/>
      <c r="H12" s="395"/>
      <c r="I12" s="396"/>
      <c r="J12" s="397"/>
      <c r="K12" s="398"/>
      <c r="L12" s="399"/>
      <c r="M12" s="232"/>
    </row>
    <row r="13" spans="1:15" s="49" customFormat="1" ht="31.5" customHeight="1" outlineLevel="1" x14ac:dyDescent="0.25">
      <c r="B13" s="400" t="str">
        <f>'PLAN ANAL-MÃO DE OBRA'!A129</f>
        <v>1.5</v>
      </c>
      <c r="C13" s="271" t="str">
        <f>'PLAN ANAL-MÃO DE OBRA'!D130</f>
        <v>ELETRICISTA DE MANUTENÇÃO INDUSTRIAL (EQUIPE DE TURNO) + 20% DE ADICIONAL NOTURNO- HORISTA</v>
      </c>
      <c r="D13" s="272" t="s">
        <v>20</v>
      </c>
      <c r="E13" s="394">
        <f>'PLAN ANAL-MÃO DE OBRA'!H163</f>
        <v>96</v>
      </c>
      <c r="F13" s="395"/>
      <c r="G13" s="395"/>
      <c r="H13" s="395"/>
      <c r="I13" s="396"/>
      <c r="J13" s="397"/>
      <c r="K13" s="398"/>
      <c r="L13" s="399"/>
      <c r="M13" s="232"/>
    </row>
    <row r="14" spans="1:15" s="49" customFormat="1" ht="30" customHeight="1" outlineLevel="1" x14ac:dyDescent="0.25">
      <c r="B14" s="400" t="str">
        <f>'PLAN ANAL-MÃO DE OBRA'!A165</f>
        <v>1.6</v>
      </c>
      <c r="C14" s="271" t="str">
        <f>'PLAN ANAL-MÃO DE OBRA'!D166</f>
        <v>ELETROTÉCNICO COM ENCARGOS COMPLEMENTARES- HORISTA</v>
      </c>
      <c r="D14" s="272" t="s">
        <v>20</v>
      </c>
      <c r="E14" s="394">
        <f>'PLAN ANAL-MÃO DE OBRA'!H199</f>
        <v>24</v>
      </c>
      <c r="F14" s="395"/>
      <c r="G14" s="395"/>
      <c r="H14" s="395"/>
      <c r="I14" s="396"/>
      <c r="J14" s="397"/>
      <c r="K14" s="398"/>
      <c r="L14" s="399"/>
      <c r="M14" s="232"/>
    </row>
    <row r="15" spans="1:15" s="49" customFormat="1" ht="45" customHeight="1" outlineLevel="1" x14ac:dyDescent="0.25">
      <c r="B15" s="393" t="s">
        <v>26</v>
      </c>
      <c r="C15" s="271" t="str">
        <f>'PLAN ANAL-MÃO DE OBRA'!D202</f>
        <v>ENCANADOR OU BOMBEIRO HIDRÁULICO COM ENCARGOS COMPLEMENTARES- HORISTA</v>
      </c>
      <c r="D15" s="272" t="s">
        <v>20</v>
      </c>
      <c r="E15" s="394">
        <f>'PLAN ANAL-MÃO DE OBRA'!H233</f>
        <v>60</v>
      </c>
      <c r="F15" s="395"/>
      <c r="G15" s="395"/>
      <c r="H15" s="395"/>
      <c r="I15" s="396"/>
      <c r="J15" s="397"/>
      <c r="K15" s="398"/>
      <c r="L15" s="399"/>
      <c r="M15" s="232"/>
    </row>
    <row r="16" spans="1:15" s="228" customFormat="1" ht="45" customHeight="1" outlineLevel="1" x14ac:dyDescent="0.25">
      <c r="B16" s="393" t="str">
        <f>'PLAN ANAL-MÃO DE OBRA'!A234</f>
        <v>1.8</v>
      </c>
      <c r="C16" s="271" t="str">
        <f>'PLAN ANAL-MÃO DE OBRA'!D235</f>
        <v>ENCANADOR OU BOMBEIRO HIDRÁULICO (EQUIPE DE TURNO) + 20% DE ADICIONAL NOTURNO- HORISTA</v>
      </c>
      <c r="D16" s="272" t="s">
        <v>20</v>
      </c>
      <c r="E16" s="394">
        <f>'PLAN ANAL-MÃO DE OBRA'!H266</f>
        <v>48</v>
      </c>
      <c r="F16" s="395"/>
      <c r="G16" s="395"/>
      <c r="H16" s="395"/>
      <c r="I16" s="396"/>
      <c r="J16" s="397"/>
      <c r="K16" s="398"/>
      <c r="L16" s="399"/>
      <c r="M16" s="232"/>
    </row>
    <row r="17" spans="2:13" s="49" customFormat="1" ht="30" customHeight="1" outlineLevel="1" x14ac:dyDescent="0.25">
      <c r="B17" s="393" t="str">
        <f>'PLAN ANAL-MÃO DE OBRA'!A268</f>
        <v>1.9</v>
      </c>
      <c r="C17" s="271" t="str">
        <f>'PLAN ANAL-MÃO DE OBRA'!D269</f>
        <v>MECÂNICO DE EQUIPAMENTOS PESADOS - HORISTA</v>
      </c>
      <c r="D17" s="272" t="s">
        <v>20</v>
      </c>
      <c r="E17" s="394">
        <f>'PLAN ANAL-MÃO DE OBRA'!H300</f>
        <v>36</v>
      </c>
      <c r="F17" s="395"/>
      <c r="G17" s="395"/>
      <c r="H17" s="395"/>
      <c r="I17" s="396"/>
      <c r="J17" s="397"/>
      <c r="K17" s="398"/>
      <c r="L17" s="399"/>
      <c r="M17" s="232"/>
    </row>
    <row r="18" spans="2:13" s="49" customFormat="1" ht="40.5" customHeight="1" outlineLevel="1" x14ac:dyDescent="0.25">
      <c r="B18" s="393" t="str">
        <f>'PLAN ANAL-MÃO DE OBRA'!A302</f>
        <v>1.10</v>
      </c>
      <c r="C18" s="271" t="str">
        <f>'PLAN ANAL-MÃO DE OBRA'!D303</f>
        <v>OPERADOR DE MÁQUINAS PESADAS, RETRO-ESCAVADEIRA, EMPILHADEIRA, PÁ-CARREGADEIRA - HORISTA</v>
      </c>
      <c r="D18" s="272" t="s">
        <v>20</v>
      </c>
      <c r="E18" s="394">
        <f>'PLAN ANAL-MÃO DE OBRA'!H334</f>
        <v>12</v>
      </c>
      <c r="F18" s="395"/>
      <c r="G18" s="395"/>
      <c r="H18" s="395"/>
      <c r="I18" s="396"/>
      <c r="J18" s="397"/>
      <c r="K18" s="398"/>
      <c r="L18" s="399"/>
      <c r="M18" s="232"/>
    </row>
    <row r="19" spans="2:13" s="49" customFormat="1" ht="30" customHeight="1" outlineLevel="1" x14ac:dyDescent="0.25">
      <c r="B19" s="393" t="str">
        <f>'PLAN ANAL-MÃO DE OBRA'!A336</f>
        <v>1.11</v>
      </c>
      <c r="C19" s="271" t="str">
        <f>'PLAN ANAL-MÃO DE OBRA'!D337</f>
        <v>PEDREIRO - HORISTA</v>
      </c>
      <c r="D19" s="272" t="s">
        <v>20</v>
      </c>
      <c r="E19" s="394">
        <f>'PLAN ANAL-MÃO DE OBRA'!H368</f>
        <v>144</v>
      </c>
      <c r="F19" s="395"/>
      <c r="G19" s="395"/>
      <c r="H19" s="395"/>
      <c r="I19" s="396"/>
      <c r="J19" s="397"/>
      <c r="K19" s="398"/>
      <c r="L19" s="399"/>
      <c r="M19" s="232"/>
    </row>
    <row r="20" spans="2:13" s="49" customFormat="1" ht="30" customHeight="1" outlineLevel="1" x14ac:dyDescent="0.25">
      <c r="B20" s="393" t="str">
        <f>'PLAN ANAL-MÃO DE OBRA'!A370</f>
        <v>1.12</v>
      </c>
      <c r="C20" s="271" t="str">
        <f>'PLAN ANAL-MÃO DE OBRA'!D371</f>
        <v>PINTOR - HORISTA</v>
      </c>
      <c r="D20" s="272" t="s">
        <v>20</v>
      </c>
      <c r="E20" s="394">
        <f>'PLAN ANAL-MÃO DE OBRA'!H402</f>
        <v>96</v>
      </c>
      <c r="F20" s="395"/>
      <c r="G20" s="395"/>
      <c r="H20" s="395"/>
      <c r="I20" s="396"/>
      <c r="J20" s="397"/>
      <c r="K20" s="398"/>
      <c r="L20" s="399"/>
      <c r="M20" s="232"/>
    </row>
    <row r="21" spans="2:13" ht="30" customHeight="1" outlineLevel="1" x14ac:dyDescent="0.25">
      <c r="B21" s="393" t="str">
        <f>'PLAN ANAL-MÃO DE OBRA'!A404</f>
        <v>1.13</v>
      </c>
      <c r="C21" s="271" t="str">
        <f>'PLAN ANAL-MÃO DE OBRA'!D405</f>
        <v>PINTOR PARA TINTA EPÓXI (ESTRUTURAS METÁLICAS) - HORISTA</v>
      </c>
      <c r="D21" s="272" t="s">
        <v>20</v>
      </c>
      <c r="E21" s="394">
        <f>'PLAN ANAL-MÃO DE OBRA'!H436</f>
        <v>48</v>
      </c>
      <c r="F21" s="395"/>
      <c r="G21" s="395"/>
      <c r="H21" s="395"/>
      <c r="I21" s="396"/>
      <c r="J21" s="397"/>
      <c r="K21" s="398"/>
      <c r="L21" s="399"/>
      <c r="M21" s="232"/>
    </row>
    <row r="22" spans="2:13" ht="30" customHeight="1" outlineLevel="1" x14ac:dyDescent="0.25">
      <c r="B22" s="393" t="str">
        <f>'PLAN ANAL-MÃO DE OBRA'!A438</f>
        <v>1.14</v>
      </c>
      <c r="C22" s="271" t="str">
        <f>'PLAN ANAL-MÃO DE OBRA'!D439</f>
        <v>PINTOR DE LETREIROS - HORISTA</v>
      </c>
      <c r="D22" s="272" t="s">
        <v>20</v>
      </c>
      <c r="E22" s="394">
        <f>'PLAN ANAL-MÃO DE OBRA'!H470</f>
        <v>24</v>
      </c>
      <c r="F22" s="395"/>
      <c r="G22" s="395"/>
      <c r="H22" s="395"/>
      <c r="I22" s="396"/>
      <c r="J22" s="397"/>
      <c r="K22" s="398"/>
      <c r="L22" s="399"/>
      <c r="M22" s="232"/>
    </row>
    <row r="23" spans="2:13" s="49" customFormat="1" ht="30" customHeight="1" outlineLevel="1" x14ac:dyDescent="0.25">
      <c r="B23" s="393" t="str">
        <f>'PLAN ANAL-MÃO DE OBRA'!A472</f>
        <v>1.15</v>
      </c>
      <c r="C23" s="271" t="str">
        <f>'PLAN ANAL-MÃO DE OBRA'!D473</f>
        <v>TECNICO ELETROMECANICO - HORISTA</v>
      </c>
      <c r="D23" s="272" t="s">
        <v>20</v>
      </c>
      <c r="E23" s="394">
        <f>'PLAN ANAL-MÃO DE OBRA'!H504</f>
        <v>24</v>
      </c>
      <c r="F23" s="395"/>
      <c r="G23" s="395"/>
      <c r="H23" s="395"/>
      <c r="I23" s="396"/>
      <c r="J23" s="397"/>
      <c r="K23" s="398"/>
      <c r="L23" s="399"/>
      <c r="M23" s="232"/>
    </row>
    <row r="24" spans="2:13" s="49" customFormat="1" ht="30" customHeight="1" outlineLevel="1" x14ac:dyDescent="0.25">
      <c r="B24" s="393" t="str">
        <f>'PLAN ANAL-MÃO DE OBRA'!A506</f>
        <v>1.16</v>
      </c>
      <c r="C24" s="271" t="str">
        <f>'PLAN ANAL-MÃO DE OBRA'!D507</f>
        <v>SERVENTE DE OBRAS - HORISTA</v>
      </c>
      <c r="D24" s="272" t="s">
        <v>20</v>
      </c>
      <c r="E24" s="394">
        <f>'PLAN ANAL-MÃO DE OBRA'!H538</f>
        <v>216</v>
      </c>
      <c r="F24" s="395"/>
      <c r="G24" s="395"/>
      <c r="H24" s="395"/>
      <c r="I24" s="396"/>
      <c r="J24" s="397"/>
      <c r="K24" s="398"/>
      <c r="L24" s="399"/>
      <c r="M24" s="232"/>
    </row>
    <row r="25" spans="2:13" s="49" customFormat="1" ht="30" customHeight="1" outlineLevel="1" x14ac:dyDescent="0.25">
      <c r="B25" s="393" t="str">
        <f>'PLAN ANAL-MÃO DE OBRA'!A540</f>
        <v>1.17</v>
      </c>
      <c r="C25" s="271" t="str">
        <f>'PLAN ANAL-MÃO DE OBRA'!D541</f>
        <v>SOLDADOR - HORISTA</v>
      </c>
      <c r="D25" s="272" t="s">
        <v>20</v>
      </c>
      <c r="E25" s="394">
        <f>'PLAN ANAL-MÃO DE OBRA'!H572</f>
        <v>24</v>
      </c>
      <c r="F25" s="395"/>
      <c r="G25" s="395"/>
      <c r="H25" s="395"/>
      <c r="I25" s="396"/>
      <c r="J25" s="397"/>
      <c r="K25" s="398"/>
      <c r="L25" s="399"/>
      <c r="M25" s="232"/>
    </row>
    <row r="26" spans="2:13" s="49" customFormat="1" ht="30" customHeight="1" outlineLevel="1" x14ac:dyDescent="0.25">
      <c r="B26" s="393" t="str">
        <f>'PLAN ANAL-MÃO DE OBRA'!A574</f>
        <v>1.18</v>
      </c>
      <c r="C26" s="271" t="str">
        <f>'PLAN ANAL-MÃO DE OBRA'!D575</f>
        <v>MONTADOR DE FORRO E DIVISÓRIAS (GESSO, DRYWALL, PVC) - HORISTA</v>
      </c>
      <c r="D26" s="272" t="s">
        <v>20</v>
      </c>
      <c r="E26" s="394">
        <f>'PLAN ANAL-MÃO DE OBRA'!H606</f>
        <v>24</v>
      </c>
      <c r="F26" s="395"/>
      <c r="G26" s="395"/>
      <c r="H26" s="395"/>
      <c r="I26" s="396"/>
      <c r="J26" s="397"/>
      <c r="K26" s="398"/>
      <c r="L26" s="399"/>
      <c r="M26" s="205"/>
    </row>
    <row r="27" spans="2:13" s="49" customFormat="1" ht="30" customHeight="1" outlineLevel="1" x14ac:dyDescent="0.25">
      <c r="B27" s="393" t="str">
        <f>'PLAN ANAL-MÃO DE OBRA'!A607</f>
        <v>1.19</v>
      </c>
      <c r="C27" s="271" t="str">
        <f>'PLAN ANAL-MÃO DE OBRA'!D608</f>
        <v>MARCENEIRO - HORISTA</v>
      </c>
      <c r="D27" s="272" t="s">
        <v>20</v>
      </c>
      <c r="E27" s="394">
        <f>'PLAN ANAL-MÃO DE OBRA'!H639</f>
        <v>12</v>
      </c>
      <c r="F27" s="395"/>
      <c r="G27" s="395"/>
      <c r="H27" s="395"/>
      <c r="I27" s="396"/>
      <c r="J27" s="397"/>
      <c r="K27" s="398"/>
      <c r="L27" s="399"/>
      <c r="M27" s="232"/>
    </row>
    <row r="28" spans="2:13" s="49" customFormat="1" ht="30" customHeight="1" outlineLevel="1" x14ac:dyDescent="0.25">
      <c r="B28" s="393" t="str">
        <f>'PLAN ANAL-MÃO DE OBRA'!A640</f>
        <v>1.20</v>
      </c>
      <c r="C28" s="271" t="str">
        <f>'PLAN ANAL-MÃO DE OBRA'!D641</f>
        <v>MOTORISTA DE CAMINHAO - HORISTA</v>
      </c>
      <c r="D28" s="272" t="s">
        <v>20</v>
      </c>
      <c r="E28" s="394">
        <f>'PLAN ANAL-MÃO DE OBRA'!H672</f>
        <v>12</v>
      </c>
      <c r="F28" s="395"/>
      <c r="G28" s="395"/>
      <c r="H28" s="395"/>
      <c r="I28" s="396"/>
      <c r="J28" s="397"/>
      <c r="K28" s="398"/>
      <c r="L28" s="399"/>
      <c r="M28" s="232"/>
    </row>
    <row r="29" spans="2:13" s="49" customFormat="1" outlineLevel="1" x14ac:dyDescent="0.25">
      <c r="B29" s="73"/>
      <c r="C29" s="74"/>
      <c r="D29" s="75"/>
      <c r="E29" s="76"/>
      <c r="F29" s="77"/>
      <c r="G29" s="77"/>
      <c r="H29" s="77"/>
      <c r="I29" s="78"/>
      <c r="J29" s="79"/>
      <c r="K29" s="80"/>
      <c r="L29" s="205"/>
    </row>
    <row r="30" spans="2:13" ht="28.5" customHeight="1" outlineLevel="1" x14ac:dyDescent="0.25">
      <c r="B30" s="215" t="s">
        <v>37</v>
      </c>
      <c r="C30" s="249" t="s">
        <v>38</v>
      </c>
      <c r="D30" s="249"/>
      <c r="E30" s="249"/>
      <c r="F30" s="217"/>
      <c r="G30" s="217"/>
      <c r="H30" s="217">
        <f>SUM(H31:H40)</f>
        <v>0</v>
      </c>
      <c r="I30" s="217">
        <f>SUM(I31:I40)</f>
        <v>0</v>
      </c>
      <c r="J30" s="220"/>
      <c r="K30" s="218"/>
      <c r="L30" s="216"/>
    </row>
    <row r="31" spans="2:13" s="49" customFormat="1" ht="33" customHeight="1" outlineLevel="1" x14ac:dyDescent="0.25">
      <c r="B31" s="386" t="str">
        <f>'PLAN ANAL-MÃO DE OBRA'!A674</f>
        <v>2.1</v>
      </c>
      <c r="C31" s="263" t="str">
        <f>'PLAN ANAL-MÃO DE OBRA'!D675</f>
        <v>AUXILIAR DE ESCRITORIO - HORISTA</v>
      </c>
      <c r="D31" s="264" t="s">
        <v>20</v>
      </c>
      <c r="E31" s="387">
        <f>'PLAN ANAL-MÃO DE OBRA'!H706</f>
        <v>36</v>
      </c>
      <c r="F31" s="388"/>
      <c r="G31" s="388"/>
      <c r="H31" s="388"/>
      <c r="I31" s="389"/>
      <c r="J31" s="390"/>
      <c r="K31" s="391"/>
      <c r="L31" s="392"/>
      <c r="M31" s="232"/>
    </row>
    <row r="32" spans="2:13" s="230" customFormat="1" ht="33" customHeight="1" outlineLevel="1" x14ac:dyDescent="0.25">
      <c r="B32" s="393" t="str">
        <f>'PLAN ANAL-MÃO DE OBRA'!A708</f>
        <v>2.2</v>
      </c>
      <c r="C32" s="271" t="str">
        <f>'PLAN ANAL-MÃO DE OBRA'!D709</f>
        <v>ENGENHEIRO CIVIL DE OBRA PLENO COM ENCARGOS COMPLEMENTARES - MENSALISTA</v>
      </c>
      <c r="D32" s="272" t="s">
        <v>20</v>
      </c>
      <c r="E32" s="394">
        <f>'PLAN ANAL-MÃO DE OBRA'!H739</f>
        <v>12</v>
      </c>
      <c r="F32" s="395"/>
      <c r="G32" s="395"/>
      <c r="H32" s="395"/>
      <c r="I32" s="396"/>
      <c r="J32" s="397"/>
      <c r="K32" s="398"/>
      <c r="L32" s="399"/>
      <c r="M32" s="232"/>
    </row>
    <row r="33" spans="2:13" s="49" customFormat="1" ht="33" customHeight="1" outlineLevel="1" x14ac:dyDescent="0.25">
      <c r="B33" s="393" t="str">
        <f>'PLAN ANAL-MÃO DE OBRA'!A741</f>
        <v>2.3</v>
      </c>
      <c r="C33" s="271" t="str">
        <f>'PLAN ANAL-MÃO DE OBRA'!D742</f>
        <v>TÉCNICO EM SEGURANÇA DO TRABALHO - HORISTA</v>
      </c>
      <c r="D33" s="272" t="s">
        <v>20</v>
      </c>
      <c r="E33" s="394">
        <f>'PLAN ANAL-MÃO DE OBRA'!H772</f>
        <v>24</v>
      </c>
      <c r="F33" s="395"/>
      <c r="G33" s="395"/>
      <c r="H33" s="395"/>
      <c r="I33" s="396"/>
      <c r="J33" s="397"/>
      <c r="K33" s="398"/>
      <c r="L33" s="399"/>
      <c r="M33" s="232"/>
    </row>
    <row r="34" spans="2:13" s="49" customFormat="1" ht="33" customHeight="1" outlineLevel="1" x14ac:dyDescent="0.25">
      <c r="B34" s="393" t="str">
        <f>'PLAN ANAL-MÃO DE OBRA'!A774</f>
        <v>2.4</v>
      </c>
      <c r="C34" s="271" t="str">
        <f>'PLAN ANAL-MÃO DE OBRA'!D775</f>
        <v>TÉCNICO EM MEIO-AMBIENTE (HORISTA) - SIMILAR TÉCNICO DE SEG. DO TRAB. - HORISTA</v>
      </c>
      <c r="D34" s="272" t="s">
        <v>20</v>
      </c>
      <c r="E34" s="394">
        <f>'PLAN ANAL-MÃO DE OBRA'!H805</f>
        <v>12</v>
      </c>
      <c r="F34" s="395"/>
      <c r="G34" s="395"/>
      <c r="H34" s="395"/>
      <c r="I34" s="396"/>
      <c r="J34" s="397"/>
      <c r="K34" s="398"/>
      <c r="L34" s="399"/>
      <c r="M34" s="232"/>
    </row>
    <row r="35" spans="2:13" s="49" customFormat="1" ht="33" customHeight="1" outlineLevel="1" x14ac:dyDescent="0.25">
      <c r="B35" s="400" t="str">
        <f>'PLAN ANAL-MÃO DE OBRA'!A807</f>
        <v>2.5</v>
      </c>
      <c r="C35" s="271" t="str">
        <f>'PLAN ANAL-MÃO DE OBRA'!D808</f>
        <v>SUPERVISOR DE MANUTENÇÃO ELÉTRICA (HORISTA) - SIMILAR TECNICO DE EDIFICAÇÕES</v>
      </c>
      <c r="D35" s="272" t="s">
        <v>20</v>
      </c>
      <c r="E35" s="394">
        <f>'PLAN ANAL-MÃO DE OBRA'!H838</f>
        <v>12</v>
      </c>
      <c r="F35" s="395"/>
      <c r="G35" s="395"/>
      <c r="H35" s="395"/>
      <c r="I35" s="396"/>
      <c r="J35" s="397"/>
      <c r="K35" s="398"/>
      <c r="L35" s="399"/>
      <c r="M35" s="232"/>
    </row>
    <row r="36" spans="2:13" s="49" customFormat="1" ht="33" customHeight="1" outlineLevel="1" x14ac:dyDescent="0.25">
      <c r="B36" s="400" t="str">
        <f>'PLAN ANAL-MÃO DE OBRA'!A840</f>
        <v>2.6</v>
      </c>
      <c r="C36" s="271" t="str">
        <f>'PLAN ANAL-MÃO DE OBRA'!D841</f>
        <v>SUPERVISOR DE MANUTENÇÃO MECÂNICA (HORISTA) - SIMILAR TECNICO DE EDIFICAÇÕES</v>
      </c>
      <c r="D36" s="272" t="s">
        <v>20</v>
      </c>
      <c r="E36" s="394">
        <f>'PLAN ANAL-MÃO DE OBRA'!H871</f>
        <v>12</v>
      </c>
      <c r="F36" s="395"/>
      <c r="G36" s="395"/>
      <c r="H36" s="395"/>
      <c r="I36" s="396"/>
      <c r="J36" s="397"/>
      <c r="K36" s="401"/>
      <c r="L36" s="399"/>
      <c r="M36" s="232"/>
    </row>
    <row r="37" spans="2:13" s="49" customFormat="1" ht="33" customHeight="1" outlineLevel="1" x14ac:dyDescent="0.25">
      <c r="B37" s="393" t="str">
        <f>'PLAN ANAL-MÃO DE OBRA'!A873</f>
        <v>2.7</v>
      </c>
      <c r="C37" s="271" t="str">
        <f>'PLAN ANAL-MÃO DE OBRA'!D874</f>
        <v>SUPERVISOR DE MANUTENÇÃO CIVIL (HORISTA) - SIMILAR TECNICO DE EDIFICAÇÕES</v>
      </c>
      <c r="D37" s="272" t="s">
        <v>20</v>
      </c>
      <c r="E37" s="394">
        <f>'PLAN ANAL-MÃO DE OBRA'!H904</f>
        <v>12</v>
      </c>
      <c r="F37" s="395"/>
      <c r="G37" s="395"/>
      <c r="H37" s="395"/>
      <c r="I37" s="396"/>
      <c r="J37" s="397"/>
      <c r="K37" s="398"/>
      <c r="L37" s="399"/>
      <c r="M37" s="232"/>
    </row>
    <row r="38" spans="2:13" s="228" customFormat="1" ht="44.25" customHeight="1" outlineLevel="1" x14ac:dyDescent="0.25">
      <c r="B38" s="393" t="str">
        <f>'PLAN ANAL-MÃO DE OBRA'!A906</f>
        <v>2.8</v>
      </c>
      <c r="C38" s="271" t="str">
        <f>'PLAN ANAL-MÃO DE OBRA'!D907</f>
        <v>ANALISTA DE PLANEJAMENTO (CURSO SUPERIOR - LOGÍSTICA, ENG PRODUÇÃO, ÁREAS AFINS) - MENSALISTA (SIMILAR ENG. CIVIL JUNIOR)</v>
      </c>
      <c r="D38" s="272" t="s">
        <v>20</v>
      </c>
      <c r="E38" s="394">
        <f>'PLAN ANAL-MÃO DE OBRA'!H937</f>
        <v>24</v>
      </c>
      <c r="F38" s="395"/>
      <c r="G38" s="395"/>
      <c r="H38" s="395"/>
      <c r="I38" s="396"/>
      <c r="J38" s="397"/>
      <c r="K38" s="398"/>
      <c r="L38" s="399"/>
      <c r="M38" s="232"/>
    </row>
    <row r="39" spans="2:13" s="49" customFormat="1" ht="33" customHeight="1" outlineLevel="1" x14ac:dyDescent="0.25">
      <c r="B39" s="393" t="s">
        <v>47</v>
      </c>
      <c r="C39" s="271" t="str">
        <f>'PLAN ANAL-MÃO DE OBRA'!D940</f>
        <v>ENCARREGADO GERAL DE OBRAS COM ENCARGOS COMPLEMENTARES - HORISTA</v>
      </c>
      <c r="D39" s="272" t="s">
        <v>20</v>
      </c>
      <c r="E39" s="394">
        <f>'PLAN ANAL-MÃO DE OBRA'!H970</f>
        <v>12</v>
      </c>
      <c r="F39" s="395"/>
      <c r="G39" s="395"/>
      <c r="H39" s="395"/>
      <c r="I39" s="396"/>
      <c r="J39" s="397"/>
      <c r="K39" s="398"/>
      <c r="L39" s="399"/>
      <c r="M39" s="232"/>
    </row>
    <row r="40" spans="2:13" s="49" customFormat="1" ht="33.75" customHeight="1" outlineLevel="1" x14ac:dyDescent="0.25">
      <c r="B40" s="393" t="str">
        <f>'PLAN ANAL-MÃO DE OBRA'!A971</f>
        <v>2.10</v>
      </c>
      <c r="C40" s="271" t="str">
        <f>'PLAN ANAL-MÃO DE OBRA'!D972</f>
        <v>CONSULTORIA TÉCNICA EM DISCIPLINA (ELÉTRICA) - SIMILAR ENG ELETRICISTA OU MECÂNICO - HORISTA</v>
      </c>
      <c r="D40" s="272" t="s">
        <v>113</v>
      </c>
      <c r="E40" s="394">
        <f>'PLAN ANAL-MÃO DE OBRA'!H1002</f>
        <v>480</v>
      </c>
      <c r="F40" s="395"/>
      <c r="G40" s="395"/>
      <c r="H40" s="395"/>
      <c r="I40" s="396"/>
      <c r="J40" s="397"/>
      <c r="K40" s="398"/>
      <c r="L40" s="399"/>
      <c r="M40" s="232"/>
    </row>
    <row r="41" spans="2:13" ht="11.25" customHeight="1" outlineLevel="1" x14ac:dyDescent="0.25">
      <c r="B41" s="90"/>
      <c r="C41" s="89"/>
      <c r="D41" s="83"/>
      <c r="E41" s="83"/>
      <c r="F41" s="89"/>
      <c r="G41" s="89"/>
      <c r="H41" s="89"/>
      <c r="I41" s="86"/>
      <c r="J41" s="89"/>
      <c r="K41" s="88"/>
      <c r="L41" s="83"/>
    </row>
    <row r="42" spans="2:13" ht="39" customHeight="1" outlineLevel="1" collapsed="1" x14ac:dyDescent="0.25">
      <c r="B42" s="223" t="s">
        <v>48</v>
      </c>
      <c r="C42" s="250" t="s">
        <v>49</v>
      </c>
      <c r="D42" s="250"/>
      <c r="E42" s="250"/>
      <c r="F42" s="224"/>
      <c r="G42" s="224"/>
      <c r="H42" s="224">
        <f>SUM(H43:H100)</f>
        <v>0</v>
      </c>
      <c r="I42" s="224">
        <f>SUM(I43:I100)</f>
        <v>0</v>
      </c>
      <c r="J42" s="225"/>
      <c r="K42" s="226"/>
      <c r="L42" s="375"/>
    </row>
    <row r="43" spans="2:13" s="49" customFormat="1" ht="55.5" customHeight="1" outlineLevel="1" x14ac:dyDescent="0.25">
      <c r="B43" s="386" t="s">
        <v>50</v>
      </c>
      <c r="C43" s="263" t="s">
        <v>374</v>
      </c>
      <c r="D43" s="264" t="s">
        <v>113</v>
      </c>
      <c r="E43" s="264">
        <v>400</v>
      </c>
      <c r="F43" s="402"/>
      <c r="G43" s="402"/>
      <c r="H43" s="388"/>
      <c r="I43" s="388"/>
      <c r="J43" s="390"/>
      <c r="K43" s="403"/>
      <c r="L43" s="392"/>
    </row>
    <row r="44" spans="2:13" s="49" customFormat="1" ht="55.5" customHeight="1" outlineLevel="1" x14ac:dyDescent="0.25">
      <c r="B44" s="393" t="s">
        <v>51</v>
      </c>
      <c r="C44" s="271" t="s">
        <v>375</v>
      </c>
      <c r="D44" s="272" t="s">
        <v>113</v>
      </c>
      <c r="E44" s="272">
        <v>400</v>
      </c>
      <c r="F44" s="404"/>
      <c r="G44" s="404"/>
      <c r="H44" s="395"/>
      <c r="I44" s="395"/>
      <c r="J44" s="397"/>
      <c r="K44" s="405"/>
      <c r="L44" s="399"/>
    </row>
    <row r="45" spans="2:13" s="49" customFormat="1" ht="34.5" customHeight="1" outlineLevel="1" x14ac:dyDescent="0.25">
      <c r="B45" s="393" t="s">
        <v>52</v>
      </c>
      <c r="C45" s="271" t="s">
        <v>172</v>
      </c>
      <c r="D45" s="272" t="s">
        <v>110</v>
      </c>
      <c r="E45" s="272">
        <v>4</v>
      </c>
      <c r="F45" s="404"/>
      <c r="G45" s="404"/>
      <c r="H45" s="395"/>
      <c r="I45" s="395"/>
      <c r="J45" s="397"/>
      <c r="K45" s="405"/>
      <c r="L45" s="399"/>
    </row>
    <row r="46" spans="2:13" s="49" customFormat="1" ht="35.25" customHeight="1" outlineLevel="1" x14ac:dyDescent="0.25">
      <c r="B46" s="393" t="s">
        <v>53</v>
      </c>
      <c r="C46" s="271" t="s">
        <v>174</v>
      </c>
      <c r="D46" s="272" t="s">
        <v>110</v>
      </c>
      <c r="E46" s="272">
        <v>4</v>
      </c>
      <c r="F46" s="404"/>
      <c r="G46" s="404"/>
      <c r="H46" s="395"/>
      <c r="I46" s="395"/>
      <c r="J46" s="397"/>
      <c r="K46" s="405"/>
      <c r="L46" s="399"/>
    </row>
    <row r="47" spans="2:13" s="49" customFormat="1" ht="41.25" customHeight="1" outlineLevel="1" x14ac:dyDescent="0.25">
      <c r="B47" s="393" t="s">
        <v>54</v>
      </c>
      <c r="C47" s="271" t="s">
        <v>175</v>
      </c>
      <c r="D47" s="272" t="s">
        <v>110</v>
      </c>
      <c r="E47" s="272">
        <v>4</v>
      </c>
      <c r="F47" s="404"/>
      <c r="G47" s="404"/>
      <c r="H47" s="395"/>
      <c r="I47" s="395"/>
      <c r="J47" s="397"/>
      <c r="K47" s="405"/>
      <c r="L47" s="399"/>
    </row>
    <row r="48" spans="2:13" s="49" customFormat="1" ht="37.5" customHeight="1" outlineLevel="1" x14ac:dyDescent="0.25">
      <c r="B48" s="393" t="s">
        <v>55</v>
      </c>
      <c r="C48" s="271" t="s">
        <v>176</v>
      </c>
      <c r="D48" s="272" t="s">
        <v>110</v>
      </c>
      <c r="E48" s="272">
        <v>4</v>
      </c>
      <c r="F48" s="404"/>
      <c r="G48" s="404"/>
      <c r="H48" s="395"/>
      <c r="I48" s="395"/>
      <c r="J48" s="397"/>
      <c r="K48" s="405"/>
      <c r="L48" s="399"/>
    </row>
    <row r="49" spans="2:12" s="49" customFormat="1" ht="30" outlineLevel="1" x14ac:dyDescent="0.25">
      <c r="B49" s="393" t="s">
        <v>56</v>
      </c>
      <c r="C49" s="278" t="s">
        <v>475</v>
      </c>
      <c r="D49" s="272" t="s">
        <v>113</v>
      </c>
      <c r="E49" s="406">
        <v>600</v>
      </c>
      <c r="F49" s="404"/>
      <c r="G49" s="404"/>
      <c r="H49" s="395"/>
      <c r="I49" s="395"/>
      <c r="J49" s="397"/>
      <c r="K49" s="405"/>
      <c r="L49" s="399"/>
    </row>
    <row r="50" spans="2:12" s="49" customFormat="1" ht="33.75" customHeight="1" outlineLevel="1" x14ac:dyDescent="0.25">
      <c r="B50" s="393" t="s">
        <v>57</v>
      </c>
      <c r="C50" s="271" t="s">
        <v>373</v>
      </c>
      <c r="D50" s="272" t="s">
        <v>113</v>
      </c>
      <c r="E50" s="272">
        <v>600</v>
      </c>
      <c r="F50" s="404"/>
      <c r="G50" s="404"/>
      <c r="H50" s="395"/>
      <c r="I50" s="395"/>
      <c r="J50" s="397"/>
      <c r="K50" s="405"/>
      <c r="L50" s="399"/>
    </row>
    <row r="51" spans="2:12" ht="34.5" customHeight="1" outlineLevel="1" x14ac:dyDescent="0.25">
      <c r="B51" s="393" t="s">
        <v>58</v>
      </c>
      <c r="C51" s="271" t="s">
        <v>372</v>
      </c>
      <c r="D51" s="272" t="s">
        <v>113</v>
      </c>
      <c r="E51" s="272">
        <v>600</v>
      </c>
      <c r="F51" s="404"/>
      <c r="G51" s="404"/>
      <c r="H51" s="395"/>
      <c r="I51" s="395"/>
      <c r="J51" s="397"/>
      <c r="K51" s="405"/>
      <c r="L51" s="399"/>
    </row>
    <row r="52" spans="2:12" ht="69.75" customHeight="1" outlineLevel="1" x14ac:dyDescent="0.25">
      <c r="B52" s="393" t="s">
        <v>59</v>
      </c>
      <c r="C52" s="271" t="s">
        <v>177</v>
      </c>
      <c r="D52" s="272" t="s">
        <v>20</v>
      </c>
      <c r="E52" s="272">
        <v>4</v>
      </c>
      <c r="F52" s="404"/>
      <c r="G52" s="404"/>
      <c r="H52" s="395"/>
      <c r="I52" s="395"/>
      <c r="J52" s="397"/>
      <c r="K52" s="405"/>
      <c r="L52" s="399"/>
    </row>
    <row r="53" spans="2:12" s="49" customFormat="1" ht="32.25" customHeight="1" outlineLevel="1" x14ac:dyDescent="0.25">
      <c r="B53" s="393" t="s">
        <v>60</v>
      </c>
      <c r="C53" s="271" t="s">
        <v>371</v>
      </c>
      <c r="D53" s="272" t="s">
        <v>20</v>
      </c>
      <c r="E53" s="272">
        <v>12</v>
      </c>
      <c r="F53" s="404"/>
      <c r="G53" s="404"/>
      <c r="H53" s="395"/>
      <c r="I53" s="395"/>
      <c r="J53" s="397"/>
      <c r="K53" s="405"/>
      <c r="L53" s="399"/>
    </row>
    <row r="54" spans="2:12" s="49" customFormat="1" ht="42.75" customHeight="1" outlineLevel="1" x14ac:dyDescent="0.25">
      <c r="B54" s="393" t="s">
        <v>61</v>
      </c>
      <c r="C54" s="271" t="s">
        <v>178</v>
      </c>
      <c r="D54" s="272" t="s">
        <v>179</v>
      </c>
      <c r="E54" s="406">
        <f>12*2*20</f>
        <v>480</v>
      </c>
      <c r="F54" s="404"/>
      <c r="G54" s="404"/>
      <c r="H54" s="395"/>
      <c r="I54" s="395"/>
      <c r="J54" s="397"/>
      <c r="K54" s="405"/>
      <c r="L54" s="399"/>
    </row>
    <row r="55" spans="2:12" s="49" customFormat="1" ht="61.5" customHeight="1" outlineLevel="1" x14ac:dyDescent="0.25">
      <c r="B55" s="393" t="s">
        <v>62</v>
      </c>
      <c r="C55" s="271" t="s">
        <v>584</v>
      </c>
      <c r="D55" s="272" t="s">
        <v>179</v>
      </c>
      <c r="E55" s="406">
        <v>120</v>
      </c>
      <c r="F55" s="404"/>
      <c r="G55" s="404"/>
      <c r="H55" s="395"/>
      <c r="I55" s="395"/>
      <c r="J55" s="397"/>
      <c r="K55" s="405"/>
      <c r="L55" s="399"/>
    </row>
    <row r="56" spans="2:12" s="49" customFormat="1" ht="40.5" customHeight="1" outlineLevel="1" x14ac:dyDescent="0.25">
      <c r="B56" s="393" t="s">
        <v>63</v>
      </c>
      <c r="C56" s="271" t="s">
        <v>180</v>
      </c>
      <c r="D56" s="272" t="s">
        <v>113</v>
      </c>
      <c r="E56" s="272">
        <v>200</v>
      </c>
      <c r="F56" s="404"/>
      <c r="G56" s="404"/>
      <c r="H56" s="395"/>
      <c r="I56" s="395"/>
      <c r="J56" s="397"/>
      <c r="K56" s="405"/>
      <c r="L56" s="399"/>
    </row>
    <row r="57" spans="2:12" s="49" customFormat="1" ht="93.75" customHeight="1" outlineLevel="1" x14ac:dyDescent="0.25">
      <c r="B57" s="393" t="s">
        <v>64</v>
      </c>
      <c r="C57" s="271" t="s">
        <v>481</v>
      </c>
      <c r="D57" s="272" t="s">
        <v>181</v>
      </c>
      <c r="E57" s="272">
        <v>12</v>
      </c>
      <c r="F57" s="404"/>
      <c r="G57" s="404"/>
      <c r="H57" s="395"/>
      <c r="I57" s="395"/>
      <c r="J57" s="397"/>
      <c r="K57" s="405"/>
      <c r="L57" s="399"/>
    </row>
    <row r="58" spans="2:12" s="49" customFormat="1" ht="90" customHeight="1" outlineLevel="1" x14ac:dyDescent="0.25">
      <c r="B58" s="393" t="s">
        <v>65</v>
      </c>
      <c r="C58" s="271" t="s">
        <v>376</v>
      </c>
      <c r="D58" s="272" t="s">
        <v>179</v>
      </c>
      <c r="E58" s="272">
        <v>60</v>
      </c>
      <c r="F58" s="404"/>
      <c r="G58" s="404"/>
      <c r="H58" s="395"/>
      <c r="I58" s="395"/>
      <c r="J58" s="397"/>
      <c r="K58" s="405"/>
      <c r="L58" s="399"/>
    </row>
    <row r="59" spans="2:12" s="49" customFormat="1" ht="65.25" customHeight="1" outlineLevel="1" x14ac:dyDescent="0.25">
      <c r="B59" s="393" t="s">
        <v>66</v>
      </c>
      <c r="C59" s="271" t="s">
        <v>377</v>
      </c>
      <c r="D59" s="272" t="s">
        <v>179</v>
      </c>
      <c r="E59" s="272">
        <v>25</v>
      </c>
      <c r="F59" s="404"/>
      <c r="G59" s="404"/>
      <c r="H59" s="395"/>
      <c r="I59" s="395"/>
      <c r="J59" s="397"/>
      <c r="K59" s="405"/>
      <c r="L59" s="399"/>
    </row>
    <row r="60" spans="2:12" s="49" customFormat="1" ht="66" customHeight="1" outlineLevel="1" x14ac:dyDescent="0.25">
      <c r="B60" s="393" t="s">
        <v>67</v>
      </c>
      <c r="C60" s="271" t="s">
        <v>378</v>
      </c>
      <c r="D60" s="272" t="s">
        <v>179</v>
      </c>
      <c r="E60" s="272">
        <v>25</v>
      </c>
      <c r="F60" s="404"/>
      <c r="G60" s="404"/>
      <c r="H60" s="395"/>
      <c r="I60" s="395"/>
      <c r="J60" s="397"/>
      <c r="K60" s="405"/>
      <c r="L60" s="399"/>
    </row>
    <row r="61" spans="2:12" s="49" customFormat="1" ht="76.5" customHeight="1" outlineLevel="1" x14ac:dyDescent="0.25">
      <c r="B61" s="393" t="s">
        <v>68</v>
      </c>
      <c r="C61" s="271" t="s">
        <v>379</v>
      </c>
      <c r="D61" s="272" t="s">
        <v>179</v>
      </c>
      <c r="E61" s="272">
        <v>25</v>
      </c>
      <c r="F61" s="404"/>
      <c r="G61" s="404"/>
      <c r="H61" s="395"/>
      <c r="I61" s="395"/>
      <c r="J61" s="397"/>
      <c r="K61" s="405"/>
      <c r="L61" s="399"/>
    </row>
    <row r="62" spans="2:12" s="49" customFormat="1" ht="62.25" customHeight="1" outlineLevel="1" x14ac:dyDescent="0.25">
      <c r="B62" s="393" t="s">
        <v>69</v>
      </c>
      <c r="C62" s="278" t="s">
        <v>380</v>
      </c>
      <c r="D62" s="272" t="s">
        <v>179</v>
      </c>
      <c r="E62" s="272">
        <v>25</v>
      </c>
      <c r="F62" s="404"/>
      <c r="G62" s="404"/>
      <c r="H62" s="395"/>
      <c r="I62" s="395"/>
      <c r="J62" s="397"/>
      <c r="K62" s="405"/>
      <c r="L62" s="399"/>
    </row>
    <row r="63" spans="2:12" s="49" customFormat="1" ht="42" customHeight="1" outlineLevel="1" x14ac:dyDescent="0.25">
      <c r="B63" s="393" t="s">
        <v>70</v>
      </c>
      <c r="C63" s="278" t="s">
        <v>483</v>
      </c>
      <c r="D63" s="272" t="s">
        <v>20</v>
      </c>
      <c r="E63" s="272">
        <v>12</v>
      </c>
      <c r="F63" s="404"/>
      <c r="G63" s="404"/>
      <c r="H63" s="395"/>
      <c r="I63" s="395"/>
      <c r="J63" s="397"/>
      <c r="K63" s="405"/>
      <c r="L63" s="399"/>
    </row>
    <row r="64" spans="2:12" s="49" customFormat="1" ht="38.25" customHeight="1" outlineLevel="1" x14ac:dyDescent="0.25">
      <c r="B64" s="393" t="s">
        <v>71</v>
      </c>
      <c r="C64" s="278" t="s">
        <v>484</v>
      </c>
      <c r="D64" s="272" t="s">
        <v>20</v>
      </c>
      <c r="E64" s="272">
        <v>24</v>
      </c>
      <c r="F64" s="404"/>
      <c r="G64" s="404"/>
      <c r="H64" s="395"/>
      <c r="I64" s="395"/>
      <c r="J64" s="397"/>
      <c r="K64" s="405"/>
      <c r="L64" s="399"/>
    </row>
    <row r="65" spans="2:12" s="49" customFormat="1" ht="50.25" customHeight="1" outlineLevel="1" collapsed="1" x14ac:dyDescent="0.25">
      <c r="B65" s="393" t="s">
        <v>72</v>
      </c>
      <c r="C65" s="278" t="s">
        <v>182</v>
      </c>
      <c r="D65" s="272" t="s">
        <v>20</v>
      </c>
      <c r="E65" s="272">
        <v>48</v>
      </c>
      <c r="F65" s="404"/>
      <c r="G65" s="404"/>
      <c r="H65" s="395"/>
      <c r="I65" s="395"/>
      <c r="J65" s="397"/>
      <c r="K65" s="405"/>
      <c r="L65" s="399"/>
    </row>
    <row r="66" spans="2:12" s="49" customFormat="1" ht="66.75" customHeight="1" outlineLevel="1" x14ac:dyDescent="0.25">
      <c r="B66" s="393" t="s">
        <v>73</v>
      </c>
      <c r="C66" s="271" t="s">
        <v>184</v>
      </c>
      <c r="D66" s="272" t="s">
        <v>113</v>
      </c>
      <c r="E66" s="272">
        <v>400</v>
      </c>
      <c r="F66" s="404"/>
      <c r="G66" s="404"/>
      <c r="H66" s="395"/>
      <c r="I66" s="395"/>
      <c r="J66" s="397"/>
      <c r="K66" s="405"/>
      <c r="L66" s="399"/>
    </row>
    <row r="67" spans="2:12" s="49" customFormat="1" ht="39" customHeight="1" outlineLevel="1" x14ac:dyDescent="0.25">
      <c r="B67" s="393" t="s">
        <v>74</v>
      </c>
      <c r="C67" s="271" t="s">
        <v>487</v>
      </c>
      <c r="D67" s="272" t="s">
        <v>20</v>
      </c>
      <c r="E67" s="272">
        <v>36</v>
      </c>
      <c r="F67" s="404"/>
      <c r="G67" s="404"/>
      <c r="H67" s="395"/>
      <c r="I67" s="395"/>
      <c r="J67" s="397"/>
      <c r="K67" s="405"/>
      <c r="L67" s="399"/>
    </row>
    <row r="68" spans="2:12" s="49" customFormat="1" ht="30.75" customHeight="1" outlineLevel="1" x14ac:dyDescent="0.25">
      <c r="B68" s="393" t="s">
        <v>75</v>
      </c>
      <c r="C68" s="271" t="s">
        <v>185</v>
      </c>
      <c r="D68" s="272" t="s">
        <v>110</v>
      </c>
      <c r="E68" s="272">
        <v>2</v>
      </c>
      <c r="F68" s="404"/>
      <c r="G68" s="404"/>
      <c r="H68" s="395"/>
      <c r="I68" s="395"/>
      <c r="J68" s="397"/>
      <c r="K68" s="405"/>
      <c r="L68" s="399"/>
    </row>
    <row r="69" spans="2:12" s="49" customFormat="1" ht="37.5" customHeight="1" outlineLevel="1" x14ac:dyDescent="0.25">
      <c r="B69" s="393" t="s">
        <v>76</v>
      </c>
      <c r="C69" s="271" t="s">
        <v>186</v>
      </c>
      <c r="D69" s="272" t="s">
        <v>110</v>
      </c>
      <c r="E69" s="272">
        <v>2</v>
      </c>
      <c r="F69" s="404"/>
      <c r="G69" s="404"/>
      <c r="H69" s="395"/>
      <c r="I69" s="395"/>
      <c r="J69" s="397"/>
      <c r="K69" s="405"/>
      <c r="L69" s="399"/>
    </row>
    <row r="70" spans="2:12" s="49" customFormat="1" ht="25.5" customHeight="1" outlineLevel="1" x14ac:dyDescent="0.25">
      <c r="B70" s="393" t="s">
        <v>77</v>
      </c>
      <c r="C70" s="271" t="s">
        <v>187</v>
      </c>
      <c r="D70" s="272" t="s">
        <v>110</v>
      </c>
      <c r="E70" s="272">
        <v>2</v>
      </c>
      <c r="F70" s="404"/>
      <c r="G70" s="404"/>
      <c r="H70" s="395"/>
      <c r="I70" s="395"/>
      <c r="J70" s="397"/>
      <c r="K70" s="405"/>
      <c r="L70" s="399"/>
    </row>
    <row r="71" spans="2:12" s="49" customFormat="1" ht="38.25" customHeight="1" outlineLevel="1" x14ac:dyDescent="0.25">
      <c r="B71" s="393" t="s">
        <v>78</v>
      </c>
      <c r="C71" s="271" t="s">
        <v>188</v>
      </c>
      <c r="D71" s="272" t="s">
        <v>110</v>
      </c>
      <c r="E71" s="272">
        <v>2</v>
      </c>
      <c r="F71" s="404"/>
      <c r="G71" s="404"/>
      <c r="H71" s="395"/>
      <c r="I71" s="395"/>
      <c r="J71" s="397"/>
      <c r="K71" s="405"/>
      <c r="L71" s="399"/>
    </row>
    <row r="72" spans="2:12" s="49" customFormat="1" ht="50.25" customHeight="1" outlineLevel="1" x14ac:dyDescent="0.25">
      <c r="B72" s="393" t="s">
        <v>79</v>
      </c>
      <c r="C72" s="271" t="s">
        <v>189</v>
      </c>
      <c r="D72" s="272" t="s">
        <v>110</v>
      </c>
      <c r="E72" s="272">
        <v>2</v>
      </c>
      <c r="F72" s="404"/>
      <c r="G72" s="404"/>
      <c r="H72" s="395"/>
      <c r="I72" s="395"/>
      <c r="J72" s="397"/>
      <c r="K72" s="405"/>
      <c r="L72" s="399"/>
    </row>
    <row r="73" spans="2:12" s="49" customFormat="1" ht="58.5" customHeight="1" outlineLevel="1" x14ac:dyDescent="0.25">
      <c r="B73" s="393" t="s">
        <v>80</v>
      </c>
      <c r="C73" s="271" t="s">
        <v>381</v>
      </c>
      <c r="D73" s="272" t="s">
        <v>113</v>
      </c>
      <c r="E73" s="272">
        <v>600</v>
      </c>
      <c r="F73" s="404"/>
      <c r="G73" s="404"/>
      <c r="H73" s="395"/>
      <c r="I73" s="395"/>
      <c r="J73" s="397"/>
      <c r="K73" s="405"/>
      <c r="L73" s="399"/>
    </row>
    <row r="74" spans="2:12" s="49" customFormat="1" ht="38.25" customHeight="1" outlineLevel="1" x14ac:dyDescent="0.25">
      <c r="B74" s="393" t="s">
        <v>81</v>
      </c>
      <c r="C74" s="271" t="s">
        <v>382</v>
      </c>
      <c r="D74" s="272" t="s">
        <v>113</v>
      </c>
      <c r="E74" s="272">
        <v>200</v>
      </c>
      <c r="F74" s="404"/>
      <c r="G74" s="404"/>
      <c r="H74" s="395"/>
      <c r="I74" s="395"/>
      <c r="J74" s="397"/>
      <c r="K74" s="405"/>
      <c r="L74" s="399"/>
    </row>
    <row r="75" spans="2:12" s="49" customFormat="1" ht="35.25" customHeight="1" outlineLevel="1" x14ac:dyDescent="0.25">
      <c r="B75" s="393" t="s">
        <v>82</v>
      </c>
      <c r="C75" s="271" t="s">
        <v>190</v>
      </c>
      <c r="D75" s="272" t="s">
        <v>110</v>
      </c>
      <c r="E75" s="272">
        <v>2</v>
      </c>
      <c r="F75" s="404"/>
      <c r="G75" s="404"/>
      <c r="H75" s="395"/>
      <c r="I75" s="395"/>
      <c r="J75" s="397"/>
      <c r="K75" s="405"/>
      <c r="L75" s="399"/>
    </row>
    <row r="76" spans="2:12" s="49" customFormat="1" ht="54" customHeight="1" outlineLevel="1" x14ac:dyDescent="0.25">
      <c r="B76" s="393" t="s">
        <v>83</v>
      </c>
      <c r="C76" s="271" t="s">
        <v>191</v>
      </c>
      <c r="D76" s="272" t="s">
        <v>110</v>
      </c>
      <c r="E76" s="272">
        <v>3</v>
      </c>
      <c r="F76" s="404"/>
      <c r="G76" s="404"/>
      <c r="H76" s="395"/>
      <c r="I76" s="395"/>
      <c r="J76" s="397"/>
      <c r="K76" s="405"/>
      <c r="L76" s="399"/>
    </row>
    <row r="77" spans="2:12" s="49" customFormat="1" ht="53.25" customHeight="1" outlineLevel="1" x14ac:dyDescent="0.25">
      <c r="B77" s="393" t="s">
        <v>84</v>
      </c>
      <c r="C77" s="271" t="s">
        <v>192</v>
      </c>
      <c r="D77" s="272" t="s">
        <v>110</v>
      </c>
      <c r="E77" s="272">
        <v>3</v>
      </c>
      <c r="F77" s="404"/>
      <c r="G77" s="404"/>
      <c r="H77" s="395"/>
      <c r="I77" s="395"/>
      <c r="J77" s="397"/>
      <c r="K77" s="405"/>
      <c r="L77" s="399"/>
    </row>
    <row r="78" spans="2:12" s="49" customFormat="1" ht="45.75" customHeight="1" outlineLevel="1" x14ac:dyDescent="0.25">
      <c r="B78" s="393" t="s">
        <v>85</v>
      </c>
      <c r="C78" s="271" t="s">
        <v>193</v>
      </c>
      <c r="D78" s="272" t="s">
        <v>110</v>
      </c>
      <c r="E78" s="272">
        <v>8</v>
      </c>
      <c r="F78" s="404"/>
      <c r="G78" s="404"/>
      <c r="H78" s="395"/>
      <c r="I78" s="395"/>
      <c r="J78" s="397"/>
      <c r="K78" s="405"/>
      <c r="L78" s="399"/>
    </row>
    <row r="79" spans="2:12" s="49" customFormat="1" ht="60.75" customHeight="1" outlineLevel="1" x14ac:dyDescent="0.25">
      <c r="B79" s="393" t="s">
        <v>86</v>
      </c>
      <c r="C79" s="271" t="s">
        <v>194</v>
      </c>
      <c r="D79" s="272" t="s">
        <v>113</v>
      </c>
      <c r="E79" s="272">
        <v>600</v>
      </c>
      <c r="F79" s="404"/>
      <c r="G79" s="404"/>
      <c r="H79" s="395"/>
      <c r="I79" s="395"/>
      <c r="J79" s="397"/>
      <c r="K79" s="405"/>
      <c r="L79" s="399"/>
    </row>
    <row r="80" spans="2:12" s="49" customFormat="1" ht="55.5" customHeight="1" outlineLevel="1" x14ac:dyDescent="0.25">
      <c r="B80" s="393" t="s">
        <v>87</v>
      </c>
      <c r="C80" s="271" t="s">
        <v>195</v>
      </c>
      <c r="D80" s="272" t="s">
        <v>110</v>
      </c>
      <c r="E80" s="272">
        <v>4</v>
      </c>
      <c r="F80" s="404"/>
      <c r="G80" s="404"/>
      <c r="H80" s="395"/>
      <c r="I80" s="395"/>
      <c r="J80" s="397"/>
      <c r="K80" s="405"/>
      <c r="L80" s="399"/>
    </row>
    <row r="81" spans="2:12" s="49" customFormat="1" ht="45.75" customHeight="1" outlineLevel="1" x14ac:dyDescent="0.25">
      <c r="B81" s="393" t="s">
        <v>88</v>
      </c>
      <c r="C81" s="271" t="s">
        <v>196</v>
      </c>
      <c r="D81" s="272" t="s">
        <v>110</v>
      </c>
      <c r="E81" s="272">
        <v>2</v>
      </c>
      <c r="F81" s="404"/>
      <c r="G81" s="404"/>
      <c r="H81" s="395"/>
      <c r="I81" s="395"/>
      <c r="J81" s="397"/>
      <c r="K81" s="405"/>
      <c r="L81" s="399"/>
    </row>
    <row r="82" spans="2:12" s="49" customFormat="1" ht="54" customHeight="1" outlineLevel="1" x14ac:dyDescent="0.25">
      <c r="B82" s="393" t="s">
        <v>89</v>
      </c>
      <c r="C82" s="271" t="s">
        <v>197</v>
      </c>
      <c r="D82" s="272" t="s">
        <v>110</v>
      </c>
      <c r="E82" s="272">
        <v>3</v>
      </c>
      <c r="F82" s="404"/>
      <c r="G82" s="404"/>
      <c r="H82" s="395"/>
      <c r="I82" s="395"/>
      <c r="J82" s="397"/>
      <c r="K82" s="405"/>
      <c r="L82" s="399"/>
    </row>
    <row r="83" spans="2:12" s="49" customFormat="1" ht="66.75" customHeight="1" outlineLevel="1" x14ac:dyDescent="0.25">
      <c r="B83" s="393" t="s">
        <v>90</v>
      </c>
      <c r="C83" s="271" t="s">
        <v>198</v>
      </c>
      <c r="D83" s="272" t="s">
        <v>110</v>
      </c>
      <c r="E83" s="272">
        <v>30</v>
      </c>
      <c r="F83" s="404"/>
      <c r="G83" s="404"/>
      <c r="H83" s="395"/>
      <c r="I83" s="395"/>
      <c r="J83" s="397"/>
      <c r="K83" s="405"/>
      <c r="L83" s="399"/>
    </row>
    <row r="84" spans="2:12" s="49" customFormat="1" ht="58.5" customHeight="1" outlineLevel="1" x14ac:dyDescent="0.25">
      <c r="B84" s="393" t="s">
        <v>91</v>
      </c>
      <c r="C84" s="271" t="s">
        <v>199</v>
      </c>
      <c r="D84" s="272" t="s">
        <v>110</v>
      </c>
      <c r="E84" s="272">
        <v>4</v>
      </c>
      <c r="F84" s="404"/>
      <c r="G84" s="404"/>
      <c r="H84" s="395"/>
      <c r="I84" s="395"/>
      <c r="J84" s="397"/>
      <c r="K84" s="405"/>
      <c r="L84" s="399"/>
    </row>
    <row r="85" spans="2:12" s="49" customFormat="1" ht="63" customHeight="1" outlineLevel="1" x14ac:dyDescent="0.25">
      <c r="B85" s="393" t="s">
        <v>92</v>
      </c>
      <c r="C85" s="271" t="s">
        <v>200</v>
      </c>
      <c r="D85" s="272" t="s">
        <v>110</v>
      </c>
      <c r="E85" s="272">
        <v>2</v>
      </c>
      <c r="F85" s="404"/>
      <c r="G85" s="404"/>
      <c r="H85" s="395"/>
      <c r="I85" s="395"/>
      <c r="J85" s="397"/>
      <c r="K85" s="405"/>
      <c r="L85" s="399"/>
    </row>
    <row r="86" spans="2:12" s="49" customFormat="1" ht="38.25" customHeight="1" outlineLevel="1" x14ac:dyDescent="0.25">
      <c r="B86" s="393" t="s">
        <v>93</v>
      </c>
      <c r="C86" s="271" t="s">
        <v>482</v>
      </c>
      <c r="D86" s="272" t="s">
        <v>110</v>
      </c>
      <c r="E86" s="272">
        <v>12</v>
      </c>
      <c r="F86" s="404"/>
      <c r="G86" s="404"/>
      <c r="H86" s="395"/>
      <c r="I86" s="395"/>
      <c r="J86" s="397"/>
      <c r="K86" s="405"/>
      <c r="L86" s="399"/>
    </row>
    <row r="87" spans="2:12" s="49" customFormat="1" ht="115.5" customHeight="1" outlineLevel="1" x14ac:dyDescent="0.25">
      <c r="B87" s="393" t="s">
        <v>94</v>
      </c>
      <c r="C87" s="271" t="s">
        <v>585</v>
      </c>
      <c r="D87" s="272" t="s">
        <v>113</v>
      </c>
      <c r="E87" s="272">
        <v>60</v>
      </c>
      <c r="F87" s="404"/>
      <c r="G87" s="404"/>
      <c r="H87" s="395"/>
      <c r="I87" s="395"/>
      <c r="J87" s="397"/>
      <c r="K87" s="405"/>
      <c r="L87" s="399"/>
    </row>
    <row r="88" spans="2:12" s="49" customFormat="1" ht="66" customHeight="1" outlineLevel="1" collapsed="1" x14ac:dyDescent="0.25">
      <c r="B88" s="393" t="s">
        <v>95</v>
      </c>
      <c r="C88" s="271" t="s">
        <v>586</v>
      </c>
      <c r="D88" s="272" t="s">
        <v>179</v>
      </c>
      <c r="E88" s="272">
        <v>15</v>
      </c>
      <c r="F88" s="404"/>
      <c r="G88" s="404"/>
      <c r="H88" s="395"/>
      <c r="I88" s="395"/>
      <c r="J88" s="397"/>
      <c r="K88" s="405"/>
      <c r="L88" s="399"/>
    </row>
    <row r="89" spans="2:12" s="49" customFormat="1" ht="66" customHeight="1" outlineLevel="1" x14ac:dyDescent="0.25">
      <c r="B89" s="393" t="s">
        <v>96</v>
      </c>
      <c r="C89" s="271" t="s">
        <v>587</v>
      </c>
      <c r="D89" s="272" t="s">
        <v>179</v>
      </c>
      <c r="E89" s="272">
        <v>15</v>
      </c>
      <c r="F89" s="404"/>
      <c r="G89" s="404"/>
      <c r="H89" s="395"/>
      <c r="I89" s="395"/>
      <c r="J89" s="397"/>
      <c r="K89" s="405"/>
      <c r="L89" s="399"/>
    </row>
    <row r="90" spans="2:12" s="49" customFormat="1" ht="66" customHeight="1" outlineLevel="1" x14ac:dyDescent="0.25">
      <c r="B90" s="393" t="s">
        <v>97</v>
      </c>
      <c r="C90" s="271" t="s">
        <v>588</v>
      </c>
      <c r="D90" s="272" t="s">
        <v>179</v>
      </c>
      <c r="E90" s="272">
        <v>15</v>
      </c>
      <c r="F90" s="404"/>
      <c r="G90" s="404"/>
      <c r="H90" s="395"/>
      <c r="I90" s="395"/>
      <c r="J90" s="397"/>
      <c r="K90" s="405"/>
      <c r="L90" s="399"/>
    </row>
    <row r="91" spans="2:12" s="49" customFormat="1" ht="66" customHeight="1" outlineLevel="1" x14ac:dyDescent="0.25">
      <c r="B91" s="393" t="s">
        <v>98</v>
      </c>
      <c r="C91" s="271" t="s">
        <v>589</v>
      </c>
      <c r="D91" s="272" t="s">
        <v>179</v>
      </c>
      <c r="E91" s="272">
        <v>15</v>
      </c>
      <c r="F91" s="404"/>
      <c r="G91" s="404"/>
      <c r="H91" s="395"/>
      <c r="I91" s="395"/>
      <c r="J91" s="397"/>
      <c r="K91" s="405"/>
      <c r="L91" s="399"/>
    </row>
    <row r="92" spans="2:12" s="49" customFormat="1" ht="57.75" customHeight="1" outlineLevel="1" x14ac:dyDescent="0.25">
      <c r="B92" s="393" t="s">
        <v>99</v>
      </c>
      <c r="C92" s="271" t="s">
        <v>202</v>
      </c>
      <c r="D92" s="272" t="s">
        <v>110</v>
      </c>
      <c r="E92" s="272">
        <v>2</v>
      </c>
      <c r="F92" s="404"/>
      <c r="G92" s="404"/>
      <c r="H92" s="395"/>
      <c r="I92" s="395"/>
      <c r="J92" s="397"/>
      <c r="K92" s="405"/>
      <c r="L92" s="399"/>
    </row>
    <row r="93" spans="2:12" s="49" customFormat="1" ht="57.75" customHeight="1" outlineLevel="1" x14ac:dyDescent="0.25">
      <c r="B93" s="393" t="s">
        <v>100</v>
      </c>
      <c r="C93" s="271" t="s">
        <v>203</v>
      </c>
      <c r="D93" s="272" t="s">
        <v>179</v>
      </c>
      <c r="E93" s="272">
        <v>20</v>
      </c>
      <c r="F93" s="404"/>
      <c r="G93" s="404"/>
      <c r="H93" s="395"/>
      <c r="I93" s="395"/>
      <c r="J93" s="397"/>
      <c r="K93" s="405"/>
      <c r="L93" s="399"/>
    </row>
    <row r="94" spans="2:12" s="49" customFormat="1" ht="57.75" customHeight="1" outlineLevel="1" x14ac:dyDescent="0.25">
      <c r="B94" s="393" t="s">
        <v>101</v>
      </c>
      <c r="C94" s="271" t="s">
        <v>204</v>
      </c>
      <c r="D94" s="272" t="s">
        <v>179</v>
      </c>
      <c r="E94" s="272">
        <v>20</v>
      </c>
      <c r="F94" s="404"/>
      <c r="G94" s="404"/>
      <c r="H94" s="395"/>
      <c r="I94" s="395"/>
      <c r="J94" s="397"/>
      <c r="K94" s="405"/>
      <c r="L94" s="399"/>
    </row>
    <row r="95" spans="2:12" s="49" customFormat="1" ht="47.25" customHeight="1" outlineLevel="1" x14ac:dyDescent="0.25">
      <c r="B95" s="393" t="s">
        <v>102</v>
      </c>
      <c r="C95" s="271" t="s">
        <v>470</v>
      </c>
      <c r="D95" s="272" t="s">
        <v>113</v>
      </c>
      <c r="E95" s="272">
        <v>200</v>
      </c>
      <c r="F95" s="404"/>
      <c r="G95" s="404"/>
      <c r="H95" s="395"/>
      <c r="I95" s="395"/>
      <c r="J95" s="397"/>
      <c r="K95" s="405"/>
      <c r="L95" s="399"/>
    </row>
    <row r="96" spans="2:12" s="49" customFormat="1" ht="47.25" customHeight="1" outlineLevel="1" x14ac:dyDescent="0.25">
      <c r="B96" s="393" t="s">
        <v>103</v>
      </c>
      <c r="C96" s="271" t="s">
        <v>471</v>
      </c>
      <c r="D96" s="272" t="s">
        <v>472</v>
      </c>
      <c r="E96" s="272">
        <v>200</v>
      </c>
      <c r="F96" s="404"/>
      <c r="G96" s="404"/>
      <c r="H96" s="395"/>
      <c r="I96" s="395"/>
      <c r="J96" s="397"/>
      <c r="K96" s="405"/>
      <c r="L96" s="399"/>
    </row>
    <row r="97" spans="2:12" s="49" customFormat="1" ht="47.25" customHeight="1" outlineLevel="1" x14ac:dyDescent="0.25">
      <c r="B97" s="393" t="s">
        <v>104</v>
      </c>
      <c r="C97" s="271" t="s">
        <v>493</v>
      </c>
      <c r="D97" s="272" t="s">
        <v>473</v>
      </c>
      <c r="E97" s="272">
        <v>2000</v>
      </c>
      <c r="F97" s="404"/>
      <c r="G97" s="404"/>
      <c r="H97" s="395"/>
      <c r="I97" s="395"/>
      <c r="J97" s="397"/>
      <c r="K97" s="405"/>
      <c r="L97" s="399"/>
    </row>
    <row r="98" spans="2:12" s="49" customFormat="1" ht="47.25" customHeight="1" outlineLevel="1" x14ac:dyDescent="0.25">
      <c r="B98" s="393" t="s">
        <v>105</v>
      </c>
      <c r="C98" s="271" t="s">
        <v>492</v>
      </c>
      <c r="D98" s="272" t="s">
        <v>110</v>
      </c>
      <c r="E98" s="272">
        <v>10</v>
      </c>
      <c r="F98" s="404"/>
      <c r="G98" s="404"/>
      <c r="H98" s="395"/>
      <c r="I98" s="395"/>
      <c r="J98" s="397"/>
      <c r="K98" s="405"/>
      <c r="L98" s="399"/>
    </row>
    <row r="99" spans="2:12" s="49" customFormat="1" ht="47.25" customHeight="1" outlineLevel="1" x14ac:dyDescent="0.25">
      <c r="B99" s="393" t="s">
        <v>469</v>
      </c>
      <c r="C99" s="271" t="s">
        <v>491</v>
      </c>
      <c r="D99" s="272" t="s">
        <v>110</v>
      </c>
      <c r="E99" s="272">
        <v>30</v>
      </c>
      <c r="F99" s="404"/>
      <c r="G99" s="404"/>
      <c r="H99" s="395"/>
      <c r="I99" s="395"/>
      <c r="J99" s="397"/>
      <c r="K99" s="405"/>
      <c r="L99" s="399"/>
    </row>
    <row r="100" spans="2:12" s="49" customFormat="1" ht="47.25" customHeight="1" outlineLevel="1" x14ac:dyDescent="0.25">
      <c r="B100" s="393" t="s">
        <v>488</v>
      </c>
      <c r="C100" s="271" t="s">
        <v>489</v>
      </c>
      <c r="D100" s="272" t="s">
        <v>20</v>
      </c>
      <c r="E100" s="272">
        <v>12</v>
      </c>
      <c r="F100" s="404"/>
      <c r="G100" s="404"/>
      <c r="H100" s="395"/>
      <c r="I100" s="395"/>
      <c r="J100" s="397"/>
      <c r="K100" s="405"/>
      <c r="L100" s="399"/>
    </row>
    <row r="101" spans="2:12" s="49" customFormat="1" ht="18" customHeight="1" outlineLevel="1" x14ac:dyDescent="0.25">
      <c r="B101" s="73"/>
      <c r="C101" s="74"/>
      <c r="D101" s="75"/>
      <c r="E101" s="75"/>
      <c r="F101" s="204"/>
      <c r="G101" s="204"/>
      <c r="H101" s="77"/>
      <c r="I101" s="77"/>
      <c r="J101" s="79"/>
      <c r="K101" s="80"/>
      <c r="L101" s="205"/>
    </row>
    <row r="102" spans="2:12" ht="28.5" customHeight="1" outlineLevel="1" x14ac:dyDescent="0.25">
      <c r="B102" s="215" t="s">
        <v>106</v>
      </c>
      <c r="C102" s="249" t="s">
        <v>107</v>
      </c>
      <c r="D102" s="249"/>
      <c r="E102" s="249"/>
      <c r="F102" s="217"/>
      <c r="G102" s="217"/>
      <c r="H102" s="217">
        <f>SUM(H103:H108)</f>
        <v>0</v>
      </c>
      <c r="I102" s="217">
        <f>SUM(I103:I108)</f>
        <v>0</v>
      </c>
      <c r="J102" s="220" t="e">
        <f>I102/$K$179</f>
        <v>#DIV/0!</v>
      </c>
      <c r="K102" s="218"/>
      <c r="L102" s="376"/>
    </row>
    <row r="103" spans="2:12" s="49" customFormat="1" ht="39.75" customHeight="1" outlineLevel="1" x14ac:dyDescent="0.25">
      <c r="B103" s="386" t="s">
        <v>108</v>
      </c>
      <c r="C103" s="263" t="s">
        <v>109</v>
      </c>
      <c r="D103" s="264" t="s">
        <v>110</v>
      </c>
      <c r="E103" s="264">
        <v>6</v>
      </c>
      <c r="F103" s="402"/>
      <c r="G103" s="402"/>
      <c r="H103" s="388"/>
      <c r="I103" s="388"/>
      <c r="J103" s="390"/>
      <c r="K103" s="403"/>
      <c r="L103" s="392"/>
    </row>
    <row r="104" spans="2:12" s="49" customFormat="1" ht="56.25" customHeight="1" outlineLevel="1" x14ac:dyDescent="0.25">
      <c r="B104" s="393" t="s">
        <v>111</v>
      </c>
      <c r="C104" s="271" t="s">
        <v>112</v>
      </c>
      <c r="D104" s="272" t="s">
        <v>113</v>
      </c>
      <c r="E104" s="272">
        <v>70</v>
      </c>
      <c r="F104" s="404"/>
      <c r="G104" s="404"/>
      <c r="H104" s="395"/>
      <c r="I104" s="395"/>
      <c r="J104" s="397"/>
      <c r="K104" s="405"/>
      <c r="L104" s="399"/>
    </row>
    <row r="105" spans="2:12" s="49" customFormat="1" ht="57" customHeight="1" outlineLevel="1" x14ac:dyDescent="0.25">
      <c r="B105" s="393" t="s">
        <v>114</v>
      </c>
      <c r="C105" s="271" t="s">
        <v>115</v>
      </c>
      <c r="D105" s="272" t="s">
        <v>110</v>
      </c>
      <c r="E105" s="272">
        <v>12</v>
      </c>
      <c r="F105" s="404"/>
      <c r="G105" s="404"/>
      <c r="H105" s="395"/>
      <c r="I105" s="395"/>
      <c r="J105" s="397"/>
      <c r="K105" s="405"/>
      <c r="L105" s="399"/>
    </row>
    <row r="106" spans="2:12" s="49" customFormat="1" ht="30" customHeight="1" outlineLevel="1" x14ac:dyDescent="0.25">
      <c r="B106" s="393" t="s">
        <v>116</v>
      </c>
      <c r="C106" s="271" t="s">
        <v>117</v>
      </c>
      <c r="D106" s="272" t="s">
        <v>110</v>
      </c>
      <c r="E106" s="272">
        <v>12</v>
      </c>
      <c r="F106" s="404"/>
      <c r="G106" s="404"/>
      <c r="H106" s="395"/>
      <c r="I106" s="395"/>
      <c r="J106" s="397"/>
      <c r="K106" s="405"/>
      <c r="L106" s="399"/>
    </row>
    <row r="107" spans="2:12" s="49" customFormat="1" ht="39.75" customHeight="1" outlineLevel="1" x14ac:dyDescent="0.25">
      <c r="B107" s="393" t="s">
        <v>118</v>
      </c>
      <c r="C107" s="271" t="s">
        <v>119</v>
      </c>
      <c r="D107" s="272" t="s">
        <v>110</v>
      </c>
      <c r="E107" s="272">
        <v>12</v>
      </c>
      <c r="F107" s="404"/>
      <c r="G107" s="404"/>
      <c r="H107" s="395"/>
      <c r="I107" s="395"/>
      <c r="J107" s="397"/>
      <c r="K107" s="405"/>
      <c r="L107" s="399"/>
    </row>
    <row r="108" spans="2:12" s="49" customFormat="1" ht="43.5" customHeight="1" outlineLevel="1" x14ac:dyDescent="0.25">
      <c r="B108" s="393" t="s">
        <v>120</v>
      </c>
      <c r="C108" s="271" t="s">
        <v>121</v>
      </c>
      <c r="D108" s="272" t="s">
        <v>110</v>
      </c>
      <c r="E108" s="272">
        <v>4</v>
      </c>
      <c r="F108" s="404"/>
      <c r="G108" s="404"/>
      <c r="H108" s="395"/>
      <c r="I108" s="395"/>
      <c r="J108" s="397"/>
      <c r="K108" s="405"/>
      <c r="L108" s="399"/>
    </row>
    <row r="109" spans="2:12" s="49" customFormat="1" ht="12.75" customHeight="1" outlineLevel="1" x14ac:dyDescent="0.25">
      <c r="B109" s="73"/>
      <c r="C109" s="74"/>
      <c r="D109" s="75"/>
      <c r="E109" s="75"/>
      <c r="F109" s="204"/>
      <c r="G109" s="204"/>
      <c r="H109" s="77"/>
      <c r="I109" s="77"/>
      <c r="J109" s="79"/>
      <c r="K109" s="80"/>
      <c r="L109" s="205"/>
    </row>
    <row r="110" spans="2:12" ht="27.75" customHeight="1" outlineLevel="1" x14ac:dyDescent="0.25">
      <c r="B110" s="215" t="s">
        <v>122</v>
      </c>
      <c r="C110" s="242" t="s">
        <v>123</v>
      </c>
      <c r="D110" s="242"/>
      <c r="E110" s="216"/>
      <c r="F110" s="217"/>
      <c r="G110" s="217"/>
      <c r="H110" s="217">
        <f>SUM(H111,H133,H155,H162)</f>
        <v>0</v>
      </c>
      <c r="I110" s="217">
        <f>SUM(I111,I133,I155,I162)</f>
        <v>0</v>
      </c>
      <c r="J110" s="220"/>
      <c r="K110" s="218"/>
      <c r="L110" s="376"/>
    </row>
    <row r="111" spans="2:12" s="207" customFormat="1" ht="30" customHeight="1" outlineLevel="1" x14ac:dyDescent="0.25">
      <c r="B111" s="209" t="s">
        <v>124</v>
      </c>
      <c r="C111" s="210" t="s">
        <v>125</v>
      </c>
      <c r="D111" s="211"/>
      <c r="E111" s="211"/>
      <c r="F111" s="212"/>
      <c r="G111" s="212"/>
      <c r="H111" s="213">
        <f>SUM(H112:H131)</f>
        <v>0</v>
      </c>
      <c r="I111" s="213">
        <f>SUM(I112:I131)</f>
        <v>0</v>
      </c>
      <c r="J111" s="221"/>
      <c r="K111" s="214"/>
      <c r="L111" s="211"/>
    </row>
    <row r="112" spans="2:12" s="49" customFormat="1" ht="30" customHeight="1" outlineLevel="1" x14ac:dyDescent="0.25">
      <c r="B112" s="407" t="s">
        <v>126</v>
      </c>
      <c r="C112" s="280" t="str">
        <f t="shared" ref="C112:C131" si="0">C9</f>
        <v>ALMOXARIFE - HORISTA</v>
      </c>
      <c r="D112" s="281" t="s">
        <v>113</v>
      </c>
      <c r="E112" s="281">
        <f>$E$9*2</f>
        <v>72</v>
      </c>
      <c r="F112" s="408"/>
      <c r="G112" s="408"/>
      <c r="H112" s="409"/>
      <c r="I112" s="409"/>
      <c r="J112" s="410"/>
      <c r="K112" s="411"/>
      <c r="L112" s="412"/>
    </row>
    <row r="113" spans="2:12" s="49" customFormat="1" ht="30" customHeight="1" outlineLevel="1" x14ac:dyDescent="0.25">
      <c r="B113" s="413" t="s">
        <v>127</v>
      </c>
      <c r="C113" s="288" t="str">
        <f t="shared" si="0"/>
        <v>CARPINTEIRO DE ESQUADRIAS DE MADEIRA- HORISTA</v>
      </c>
      <c r="D113" s="289" t="s">
        <v>113</v>
      </c>
      <c r="E113" s="289">
        <f>$E$10*8</f>
        <v>96</v>
      </c>
      <c r="F113" s="414"/>
      <c r="G113" s="414"/>
      <c r="H113" s="415"/>
      <c r="I113" s="415"/>
      <c r="J113" s="416"/>
      <c r="K113" s="417"/>
      <c r="L113" s="418"/>
    </row>
    <row r="114" spans="2:12" s="49" customFormat="1" ht="34.5" customHeight="1" outlineLevel="1" x14ac:dyDescent="0.25">
      <c r="B114" s="413" t="s">
        <v>128</v>
      </c>
      <c r="C114" s="288" t="str">
        <f t="shared" si="0"/>
        <v>MONTADOR DE ESQUADRIAS METÁLICAS (ALUMÍNIO E METAIS)- HORISTA</v>
      </c>
      <c r="D114" s="289" t="s">
        <v>113</v>
      </c>
      <c r="E114" s="289">
        <f>$E$11*8</f>
        <v>96</v>
      </c>
      <c r="F114" s="414"/>
      <c r="G114" s="414"/>
      <c r="H114" s="415"/>
      <c r="I114" s="415"/>
      <c r="J114" s="416"/>
      <c r="K114" s="417"/>
      <c r="L114" s="418"/>
    </row>
    <row r="115" spans="2:12" s="49" customFormat="1" ht="28.5" customHeight="1" outlineLevel="1" x14ac:dyDescent="0.25">
      <c r="B115" s="413" t="s">
        <v>129</v>
      </c>
      <c r="C115" s="288" t="str">
        <f t="shared" si="0"/>
        <v>ELETRICISTA DE MANUTENÇÃO INDUSTRIAL- HORISTA</v>
      </c>
      <c r="D115" s="289" t="s">
        <v>113</v>
      </c>
      <c r="E115" s="289">
        <f>$E$12*10</f>
        <v>960</v>
      </c>
      <c r="F115" s="414"/>
      <c r="G115" s="414"/>
      <c r="H115" s="415"/>
      <c r="I115" s="415"/>
      <c r="J115" s="416"/>
      <c r="K115" s="417"/>
      <c r="L115" s="418"/>
    </row>
    <row r="116" spans="2:12" s="49" customFormat="1" ht="30" customHeight="1" outlineLevel="1" x14ac:dyDescent="0.25">
      <c r="B116" s="413" t="s">
        <v>130</v>
      </c>
      <c r="C116" s="288" t="str">
        <f t="shared" si="0"/>
        <v>ELETRICISTA DE MANUTENÇÃO INDUSTRIAL (EQUIPE DE TURNO) + 20% DE ADICIONAL NOTURNO- HORISTA</v>
      </c>
      <c r="D116" s="289" t="s">
        <v>113</v>
      </c>
      <c r="E116" s="289">
        <v>0</v>
      </c>
      <c r="F116" s="414"/>
      <c r="G116" s="414"/>
      <c r="H116" s="415"/>
      <c r="I116" s="415"/>
      <c r="J116" s="416"/>
      <c r="K116" s="417"/>
      <c r="L116" s="418"/>
    </row>
    <row r="117" spans="2:12" s="49" customFormat="1" ht="30" customHeight="1" outlineLevel="1" x14ac:dyDescent="0.25">
      <c r="B117" s="413" t="s">
        <v>131</v>
      </c>
      <c r="C117" s="288" t="str">
        <f t="shared" si="0"/>
        <v>ELETROTÉCNICO COM ENCARGOS COMPLEMENTARES- HORISTA</v>
      </c>
      <c r="D117" s="289" t="s">
        <v>113</v>
      </c>
      <c r="E117" s="289">
        <f>$E$14*5</f>
        <v>120</v>
      </c>
      <c r="F117" s="414"/>
      <c r="G117" s="414"/>
      <c r="H117" s="415"/>
      <c r="I117" s="415"/>
      <c r="J117" s="416"/>
      <c r="K117" s="417"/>
      <c r="L117" s="418"/>
    </row>
    <row r="118" spans="2:12" s="49" customFormat="1" ht="36.75" customHeight="1" outlineLevel="1" x14ac:dyDescent="0.25">
      <c r="B118" s="413" t="s">
        <v>132</v>
      </c>
      <c r="C118" s="288" t="str">
        <f t="shared" si="0"/>
        <v>ENCANADOR OU BOMBEIRO HIDRÁULICO COM ENCARGOS COMPLEMENTARES- HORISTA</v>
      </c>
      <c r="D118" s="289" t="s">
        <v>113</v>
      </c>
      <c r="E118" s="289">
        <f>$E$15*8</f>
        <v>480</v>
      </c>
      <c r="F118" s="414"/>
      <c r="G118" s="414"/>
      <c r="H118" s="415"/>
      <c r="I118" s="415"/>
      <c r="J118" s="416"/>
      <c r="K118" s="417"/>
      <c r="L118" s="418"/>
    </row>
    <row r="119" spans="2:12" s="49" customFormat="1" ht="30" customHeight="1" outlineLevel="1" x14ac:dyDescent="0.25">
      <c r="B119" s="413" t="s">
        <v>133</v>
      </c>
      <c r="C119" s="288" t="str">
        <f t="shared" si="0"/>
        <v>ENCANADOR OU BOMBEIRO HIDRÁULICO (EQUIPE DE TURNO) + 20% DE ADICIONAL NOTURNO- HORISTA</v>
      </c>
      <c r="D119" s="289" t="s">
        <v>113</v>
      </c>
      <c r="E119" s="289">
        <v>0</v>
      </c>
      <c r="F119" s="414"/>
      <c r="G119" s="414"/>
      <c r="H119" s="415"/>
      <c r="I119" s="415"/>
      <c r="J119" s="416"/>
      <c r="K119" s="417"/>
      <c r="L119" s="418"/>
    </row>
    <row r="120" spans="2:12" s="49" customFormat="1" ht="30" customHeight="1" outlineLevel="1" x14ac:dyDescent="0.25">
      <c r="B120" s="413" t="s">
        <v>134</v>
      </c>
      <c r="C120" s="288" t="str">
        <f t="shared" si="0"/>
        <v>MECÂNICO DE EQUIPAMENTOS PESADOS - HORISTA</v>
      </c>
      <c r="D120" s="289" t="s">
        <v>113</v>
      </c>
      <c r="E120" s="289">
        <f>$E$17*8</f>
        <v>288</v>
      </c>
      <c r="F120" s="414"/>
      <c r="G120" s="414"/>
      <c r="H120" s="415"/>
      <c r="I120" s="415"/>
      <c r="J120" s="416"/>
      <c r="K120" s="417"/>
      <c r="L120" s="418"/>
    </row>
    <row r="121" spans="2:12" s="49" customFormat="1" ht="37.5" customHeight="1" outlineLevel="1" x14ac:dyDescent="0.25">
      <c r="B121" s="413" t="s">
        <v>135</v>
      </c>
      <c r="C121" s="288" t="str">
        <f t="shared" si="0"/>
        <v>OPERADOR DE MÁQUINAS PESADAS, RETRO-ESCAVADEIRA, EMPILHADEIRA, PÁ-CARREGADEIRA - HORISTA</v>
      </c>
      <c r="D121" s="289" t="s">
        <v>113</v>
      </c>
      <c r="E121" s="289">
        <f>$E$18*8</f>
        <v>96</v>
      </c>
      <c r="F121" s="414"/>
      <c r="G121" s="414"/>
      <c r="H121" s="415"/>
      <c r="I121" s="415"/>
      <c r="J121" s="416"/>
      <c r="K121" s="417"/>
      <c r="L121" s="418"/>
    </row>
    <row r="122" spans="2:12" s="49" customFormat="1" ht="30" customHeight="1" outlineLevel="1" x14ac:dyDescent="0.25">
      <c r="B122" s="413" t="s">
        <v>136</v>
      </c>
      <c r="C122" s="288" t="str">
        <f t="shared" si="0"/>
        <v>PEDREIRO - HORISTA</v>
      </c>
      <c r="D122" s="289" t="s">
        <v>113</v>
      </c>
      <c r="E122" s="289">
        <f>$E$19*8</f>
        <v>1152</v>
      </c>
      <c r="F122" s="414"/>
      <c r="G122" s="414"/>
      <c r="H122" s="415"/>
      <c r="I122" s="415"/>
      <c r="J122" s="416"/>
      <c r="K122" s="417"/>
      <c r="L122" s="418"/>
    </row>
    <row r="123" spans="2:12" s="49" customFormat="1" ht="30" customHeight="1" outlineLevel="1" x14ac:dyDescent="0.25">
      <c r="B123" s="413" t="s">
        <v>137</v>
      </c>
      <c r="C123" s="288" t="str">
        <f t="shared" si="0"/>
        <v>PINTOR - HORISTA</v>
      </c>
      <c r="D123" s="289" t="s">
        <v>113</v>
      </c>
      <c r="E123" s="289">
        <f>$E$20*8</f>
        <v>768</v>
      </c>
      <c r="F123" s="414"/>
      <c r="G123" s="414"/>
      <c r="H123" s="415"/>
      <c r="I123" s="415"/>
      <c r="J123" s="416"/>
      <c r="K123" s="417"/>
      <c r="L123" s="418"/>
    </row>
    <row r="124" spans="2:12" s="49" customFormat="1" ht="30" customHeight="1" outlineLevel="1" x14ac:dyDescent="0.25">
      <c r="B124" s="413" t="s">
        <v>138</v>
      </c>
      <c r="C124" s="288" t="str">
        <f t="shared" si="0"/>
        <v>PINTOR PARA TINTA EPÓXI (ESTRUTURAS METÁLICAS) - HORISTA</v>
      </c>
      <c r="D124" s="289" t="s">
        <v>113</v>
      </c>
      <c r="E124" s="289">
        <f>$E$21*8</f>
        <v>384</v>
      </c>
      <c r="F124" s="414"/>
      <c r="G124" s="414"/>
      <c r="H124" s="415"/>
      <c r="I124" s="415"/>
      <c r="J124" s="416"/>
      <c r="K124" s="417"/>
      <c r="L124" s="418"/>
    </row>
    <row r="125" spans="2:12" s="49" customFormat="1" ht="30" customHeight="1" outlineLevel="1" x14ac:dyDescent="0.25">
      <c r="B125" s="413" t="s">
        <v>139</v>
      </c>
      <c r="C125" s="288" t="str">
        <f t="shared" si="0"/>
        <v>PINTOR DE LETREIROS - HORISTA</v>
      </c>
      <c r="D125" s="289" t="s">
        <v>113</v>
      </c>
      <c r="E125" s="289">
        <f>$E$22*8</f>
        <v>192</v>
      </c>
      <c r="F125" s="414"/>
      <c r="G125" s="414"/>
      <c r="H125" s="415"/>
      <c r="I125" s="415"/>
      <c r="J125" s="416"/>
      <c r="K125" s="417"/>
      <c r="L125" s="418"/>
    </row>
    <row r="126" spans="2:12" s="49" customFormat="1" ht="30" customHeight="1" outlineLevel="1" x14ac:dyDescent="0.25">
      <c r="B126" s="413" t="s">
        <v>140</v>
      </c>
      <c r="C126" s="288" t="str">
        <f t="shared" si="0"/>
        <v>TECNICO ELETROMECANICO - HORISTA</v>
      </c>
      <c r="D126" s="289" t="s">
        <v>113</v>
      </c>
      <c r="E126" s="289">
        <f>$E$23*8</f>
        <v>192</v>
      </c>
      <c r="F126" s="414"/>
      <c r="G126" s="414"/>
      <c r="H126" s="415"/>
      <c r="I126" s="415"/>
      <c r="J126" s="416"/>
      <c r="K126" s="417"/>
      <c r="L126" s="418"/>
    </row>
    <row r="127" spans="2:12" s="49" customFormat="1" ht="30" customHeight="1" outlineLevel="1" x14ac:dyDescent="0.25">
      <c r="B127" s="413" t="s">
        <v>141</v>
      </c>
      <c r="C127" s="288" t="str">
        <f t="shared" si="0"/>
        <v>SERVENTE DE OBRAS - HORISTA</v>
      </c>
      <c r="D127" s="289" t="s">
        <v>113</v>
      </c>
      <c r="E127" s="289">
        <f>$E$24*8</f>
        <v>1728</v>
      </c>
      <c r="F127" s="414"/>
      <c r="G127" s="414"/>
      <c r="H127" s="415"/>
      <c r="I127" s="415"/>
      <c r="J127" s="416"/>
      <c r="K127" s="417"/>
      <c r="L127" s="418"/>
    </row>
    <row r="128" spans="2:12" s="49" customFormat="1" ht="30" customHeight="1" outlineLevel="1" x14ac:dyDescent="0.25">
      <c r="B128" s="413" t="s">
        <v>383</v>
      </c>
      <c r="C128" s="288" t="str">
        <f t="shared" si="0"/>
        <v>SOLDADOR - HORISTA</v>
      </c>
      <c r="D128" s="289" t="s">
        <v>113</v>
      </c>
      <c r="E128" s="289">
        <f>$E$25*8</f>
        <v>192</v>
      </c>
      <c r="F128" s="414"/>
      <c r="G128" s="414"/>
      <c r="H128" s="415"/>
      <c r="I128" s="415"/>
      <c r="J128" s="416"/>
      <c r="K128" s="417"/>
      <c r="L128" s="418"/>
    </row>
    <row r="129" spans="2:12" s="49" customFormat="1" ht="30" customHeight="1" outlineLevel="1" x14ac:dyDescent="0.25">
      <c r="B129" s="413" t="s">
        <v>448</v>
      </c>
      <c r="C129" s="288" t="str">
        <f t="shared" si="0"/>
        <v>MONTADOR DE FORRO E DIVISÓRIAS (GESSO, DRYWALL, PVC) - HORISTA</v>
      </c>
      <c r="D129" s="289" t="s">
        <v>113</v>
      </c>
      <c r="E129" s="289">
        <f>$E$26*8</f>
        <v>192</v>
      </c>
      <c r="F129" s="414"/>
      <c r="G129" s="414"/>
      <c r="H129" s="415"/>
      <c r="I129" s="415"/>
      <c r="J129" s="416"/>
      <c r="K129" s="417"/>
      <c r="L129" s="418"/>
    </row>
    <row r="130" spans="2:12" s="49" customFormat="1" ht="30" customHeight="1" outlineLevel="1" x14ac:dyDescent="0.25">
      <c r="B130" s="413" t="s">
        <v>449</v>
      </c>
      <c r="C130" s="288" t="str">
        <f t="shared" si="0"/>
        <v>MARCENEIRO - HORISTA</v>
      </c>
      <c r="D130" s="289" t="s">
        <v>113</v>
      </c>
      <c r="E130" s="289">
        <f>$E$27*8</f>
        <v>96</v>
      </c>
      <c r="F130" s="414"/>
      <c r="G130" s="414"/>
      <c r="H130" s="415"/>
      <c r="I130" s="415"/>
      <c r="J130" s="416"/>
      <c r="K130" s="417"/>
      <c r="L130" s="418"/>
    </row>
    <row r="131" spans="2:12" s="49" customFormat="1" ht="30" customHeight="1" outlineLevel="1" x14ac:dyDescent="0.25">
      <c r="B131" s="413" t="s">
        <v>494</v>
      </c>
      <c r="C131" s="288" t="str">
        <f t="shared" si="0"/>
        <v>MOTORISTA DE CAMINHAO - HORISTA</v>
      </c>
      <c r="D131" s="289" t="s">
        <v>113</v>
      </c>
      <c r="E131" s="289">
        <f>$E$27*8</f>
        <v>96</v>
      </c>
      <c r="F131" s="414"/>
      <c r="G131" s="414"/>
      <c r="H131" s="415"/>
      <c r="I131" s="415"/>
      <c r="J131" s="416"/>
      <c r="K131" s="417"/>
      <c r="L131" s="418"/>
    </row>
    <row r="132" spans="2:12" s="49" customFormat="1" ht="15.75" customHeight="1" outlineLevel="1" x14ac:dyDescent="0.25">
      <c r="B132" s="73"/>
      <c r="C132" s="74"/>
      <c r="D132" s="75"/>
      <c r="E132" s="75"/>
      <c r="F132" s="204"/>
      <c r="G132" s="204"/>
      <c r="H132" s="77"/>
      <c r="I132" s="77"/>
      <c r="J132" s="79"/>
      <c r="K132" s="80"/>
      <c r="L132" s="205"/>
    </row>
    <row r="133" spans="2:12" s="207" customFormat="1" ht="30" customHeight="1" outlineLevel="1" x14ac:dyDescent="0.25">
      <c r="B133" s="209" t="s">
        <v>142</v>
      </c>
      <c r="C133" s="210" t="s">
        <v>143</v>
      </c>
      <c r="D133" s="211"/>
      <c r="E133" s="211"/>
      <c r="F133" s="212"/>
      <c r="G133" s="212"/>
      <c r="H133" s="213">
        <f>SUM(H134:H153)</f>
        <v>0</v>
      </c>
      <c r="I133" s="213">
        <f>SUM(I134:I153)</f>
        <v>0</v>
      </c>
      <c r="J133" s="221"/>
      <c r="K133" s="214"/>
      <c r="L133" s="211"/>
    </row>
    <row r="134" spans="2:12" s="49" customFormat="1" ht="30" customHeight="1" outlineLevel="1" x14ac:dyDescent="0.25">
      <c r="B134" s="407" t="s">
        <v>144</v>
      </c>
      <c r="C134" s="280" t="str">
        <f t="shared" ref="C134:C153" si="1">C9</f>
        <v>ALMOXARIFE - HORISTA</v>
      </c>
      <c r="D134" s="281" t="s">
        <v>113</v>
      </c>
      <c r="E134" s="281">
        <f>$E$9*1</f>
        <v>36</v>
      </c>
      <c r="F134" s="408"/>
      <c r="G134" s="408"/>
      <c r="H134" s="409"/>
      <c r="I134" s="409"/>
      <c r="J134" s="410"/>
      <c r="K134" s="411"/>
      <c r="L134" s="412"/>
    </row>
    <row r="135" spans="2:12" s="49" customFormat="1" ht="30" customHeight="1" outlineLevel="1" x14ac:dyDescent="0.25">
      <c r="B135" s="413" t="s">
        <v>145</v>
      </c>
      <c r="C135" s="288" t="str">
        <f t="shared" si="1"/>
        <v>CARPINTEIRO DE ESQUADRIAS DE MADEIRA- HORISTA</v>
      </c>
      <c r="D135" s="289" t="s">
        <v>113</v>
      </c>
      <c r="E135" s="289">
        <f>$E$10*4</f>
        <v>48</v>
      </c>
      <c r="F135" s="414"/>
      <c r="G135" s="414"/>
      <c r="H135" s="415"/>
      <c r="I135" s="415"/>
      <c r="J135" s="416"/>
      <c r="K135" s="417"/>
      <c r="L135" s="418"/>
    </row>
    <row r="136" spans="2:12" s="49" customFormat="1" ht="30" customHeight="1" outlineLevel="1" x14ac:dyDescent="0.25">
      <c r="B136" s="413" t="s">
        <v>146</v>
      </c>
      <c r="C136" s="288" t="str">
        <f t="shared" si="1"/>
        <v>MONTADOR DE ESQUADRIAS METÁLICAS (ALUMÍNIO E METAIS)- HORISTA</v>
      </c>
      <c r="D136" s="289" t="s">
        <v>113</v>
      </c>
      <c r="E136" s="289">
        <f>$E$11*4</f>
        <v>48</v>
      </c>
      <c r="F136" s="414"/>
      <c r="G136" s="414"/>
      <c r="H136" s="415"/>
      <c r="I136" s="415"/>
      <c r="J136" s="416"/>
      <c r="K136" s="417"/>
      <c r="L136" s="418"/>
    </row>
    <row r="137" spans="2:12" s="49" customFormat="1" ht="30" customHeight="1" outlineLevel="1" x14ac:dyDescent="0.25">
      <c r="B137" s="413" t="s">
        <v>147</v>
      </c>
      <c r="C137" s="288" t="str">
        <f t="shared" si="1"/>
        <v>ELETRICISTA DE MANUTENÇÃO INDUSTRIAL- HORISTA</v>
      </c>
      <c r="D137" s="289" t="s">
        <v>113</v>
      </c>
      <c r="E137" s="289">
        <f>$E$12*5</f>
        <v>480</v>
      </c>
      <c r="F137" s="414"/>
      <c r="G137" s="414"/>
      <c r="H137" s="415"/>
      <c r="I137" s="415"/>
      <c r="J137" s="416"/>
      <c r="K137" s="417"/>
      <c r="L137" s="418"/>
    </row>
    <row r="138" spans="2:12" s="49" customFormat="1" ht="30" customHeight="1" outlineLevel="1" x14ac:dyDescent="0.25">
      <c r="B138" s="413" t="s">
        <v>148</v>
      </c>
      <c r="C138" s="288" t="str">
        <f t="shared" si="1"/>
        <v>ELETRICISTA DE MANUTENÇÃO INDUSTRIAL (EQUIPE DE TURNO) + 20% DE ADICIONAL NOTURNO- HORISTA</v>
      </c>
      <c r="D138" s="289" t="s">
        <v>113</v>
      </c>
      <c r="E138" s="289">
        <v>0</v>
      </c>
      <c r="F138" s="414"/>
      <c r="G138" s="414"/>
      <c r="H138" s="415"/>
      <c r="I138" s="415"/>
      <c r="J138" s="416"/>
      <c r="K138" s="417"/>
      <c r="L138" s="418"/>
    </row>
    <row r="139" spans="2:12" s="49" customFormat="1" ht="30" customHeight="1" outlineLevel="1" x14ac:dyDescent="0.25">
      <c r="B139" s="413" t="s">
        <v>149</v>
      </c>
      <c r="C139" s="288" t="str">
        <f t="shared" si="1"/>
        <v>ELETROTÉCNICO COM ENCARGOS COMPLEMENTARES- HORISTA</v>
      </c>
      <c r="D139" s="289" t="s">
        <v>113</v>
      </c>
      <c r="E139" s="289">
        <f>$E$14*1</f>
        <v>24</v>
      </c>
      <c r="F139" s="414"/>
      <c r="G139" s="414"/>
      <c r="H139" s="415"/>
      <c r="I139" s="415"/>
      <c r="J139" s="416"/>
      <c r="K139" s="417"/>
      <c r="L139" s="418"/>
    </row>
    <row r="140" spans="2:12" s="49" customFormat="1" ht="33.75" customHeight="1" outlineLevel="1" x14ac:dyDescent="0.25">
      <c r="B140" s="413" t="s">
        <v>150</v>
      </c>
      <c r="C140" s="288" t="str">
        <f t="shared" si="1"/>
        <v>ENCANADOR OU BOMBEIRO HIDRÁULICO COM ENCARGOS COMPLEMENTARES- HORISTA</v>
      </c>
      <c r="D140" s="289" t="s">
        <v>113</v>
      </c>
      <c r="E140" s="289">
        <f>$E$15*4</f>
        <v>240</v>
      </c>
      <c r="F140" s="414"/>
      <c r="G140" s="414"/>
      <c r="H140" s="415"/>
      <c r="I140" s="415"/>
      <c r="J140" s="416"/>
      <c r="K140" s="417"/>
      <c r="L140" s="418"/>
    </row>
    <row r="141" spans="2:12" s="49" customFormat="1" ht="30" customHeight="1" outlineLevel="1" x14ac:dyDescent="0.25">
      <c r="B141" s="413" t="s">
        <v>151</v>
      </c>
      <c r="C141" s="288" t="str">
        <f t="shared" si="1"/>
        <v>ENCANADOR OU BOMBEIRO HIDRÁULICO (EQUIPE DE TURNO) + 20% DE ADICIONAL NOTURNO- HORISTA</v>
      </c>
      <c r="D141" s="289" t="s">
        <v>113</v>
      </c>
      <c r="E141" s="289">
        <v>0</v>
      </c>
      <c r="F141" s="414"/>
      <c r="G141" s="414"/>
      <c r="H141" s="415"/>
      <c r="I141" s="415"/>
      <c r="J141" s="416"/>
      <c r="K141" s="417"/>
      <c r="L141" s="418"/>
    </row>
    <row r="142" spans="2:12" s="49" customFormat="1" ht="30" customHeight="1" x14ac:dyDescent="0.25">
      <c r="B142" s="413" t="s">
        <v>152</v>
      </c>
      <c r="C142" s="288" t="str">
        <f t="shared" si="1"/>
        <v>MECÂNICO DE EQUIPAMENTOS PESADOS - HORISTA</v>
      </c>
      <c r="D142" s="289" t="s">
        <v>113</v>
      </c>
      <c r="E142" s="289">
        <f>$E$17*2</f>
        <v>72</v>
      </c>
      <c r="F142" s="414"/>
      <c r="G142" s="414"/>
      <c r="H142" s="415"/>
      <c r="I142" s="415"/>
      <c r="J142" s="416"/>
      <c r="K142" s="417"/>
      <c r="L142" s="418"/>
    </row>
    <row r="143" spans="2:12" s="49" customFormat="1" ht="34.5" customHeight="1" x14ac:dyDescent="0.25">
      <c r="B143" s="413" t="s">
        <v>153</v>
      </c>
      <c r="C143" s="288" t="str">
        <f t="shared" si="1"/>
        <v>OPERADOR DE MÁQUINAS PESADAS, RETRO-ESCAVADEIRA, EMPILHADEIRA, PÁ-CARREGADEIRA - HORISTA</v>
      </c>
      <c r="D143" s="289" t="s">
        <v>113</v>
      </c>
      <c r="E143" s="289">
        <f>$E$18*2</f>
        <v>24</v>
      </c>
      <c r="F143" s="414"/>
      <c r="G143" s="414"/>
      <c r="H143" s="415"/>
      <c r="I143" s="415"/>
      <c r="J143" s="416"/>
      <c r="K143" s="417"/>
      <c r="L143" s="418"/>
    </row>
    <row r="144" spans="2:12" s="49" customFormat="1" ht="30" customHeight="1" x14ac:dyDescent="0.25">
      <c r="B144" s="413" t="s">
        <v>154</v>
      </c>
      <c r="C144" s="288" t="str">
        <f t="shared" si="1"/>
        <v>PEDREIRO - HORISTA</v>
      </c>
      <c r="D144" s="289" t="s">
        <v>113</v>
      </c>
      <c r="E144" s="289">
        <f>$E$19*4</f>
        <v>576</v>
      </c>
      <c r="F144" s="414"/>
      <c r="G144" s="414"/>
      <c r="H144" s="415"/>
      <c r="I144" s="415"/>
      <c r="J144" s="416"/>
      <c r="K144" s="417"/>
      <c r="L144" s="418"/>
    </row>
    <row r="145" spans="2:12" s="49" customFormat="1" ht="30" customHeight="1" x14ac:dyDescent="0.25">
      <c r="B145" s="413" t="s">
        <v>155</v>
      </c>
      <c r="C145" s="288" t="str">
        <f t="shared" si="1"/>
        <v>PINTOR - HORISTA</v>
      </c>
      <c r="D145" s="289" t="s">
        <v>113</v>
      </c>
      <c r="E145" s="289">
        <f>$E$20*4</f>
        <v>384</v>
      </c>
      <c r="F145" s="414"/>
      <c r="G145" s="414"/>
      <c r="H145" s="415"/>
      <c r="I145" s="415"/>
      <c r="J145" s="416"/>
      <c r="K145" s="417"/>
      <c r="L145" s="418"/>
    </row>
    <row r="146" spans="2:12" s="49" customFormat="1" ht="30" customHeight="1" x14ac:dyDescent="0.25">
      <c r="B146" s="413" t="s">
        <v>156</v>
      </c>
      <c r="C146" s="288" t="str">
        <f t="shared" si="1"/>
        <v>PINTOR PARA TINTA EPÓXI (ESTRUTURAS METÁLICAS) - HORISTA</v>
      </c>
      <c r="D146" s="289" t="s">
        <v>113</v>
      </c>
      <c r="E146" s="289">
        <f>$E$21*4</f>
        <v>192</v>
      </c>
      <c r="F146" s="414"/>
      <c r="G146" s="414"/>
      <c r="H146" s="415"/>
      <c r="I146" s="415"/>
      <c r="J146" s="416"/>
      <c r="K146" s="417"/>
      <c r="L146" s="418"/>
    </row>
    <row r="147" spans="2:12" s="49" customFormat="1" ht="30" customHeight="1" x14ac:dyDescent="0.25">
      <c r="B147" s="413" t="s">
        <v>157</v>
      </c>
      <c r="C147" s="288" t="str">
        <f t="shared" si="1"/>
        <v>PINTOR DE LETREIROS - HORISTA</v>
      </c>
      <c r="D147" s="289" t="s">
        <v>113</v>
      </c>
      <c r="E147" s="289">
        <f>$E$22*4</f>
        <v>96</v>
      </c>
      <c r="F147" s="414"/>
      <c r="G147" s="414"/>
      <c r="H147" s="415"/>
      <c r="I147" s="415"/>
      <c r="J147" s="416"/>
      <c r="K147" s="417"/>
      <c r="L147" s="418"/>
    </row>
    <row r="148" spans="2:12" s="49" customFormat="1" ht="30" customHeight="1" x14ac:dyDescent="0.25">
      <c r="B148" s="413" t="s">
        <v>158</v>
      </c>
      <c r="C148" s="288" t="str">
        <f t="shared" si="1"/>
        <v>TECNICO ELETROMECANICO - HORISTA</v>
      </c>
      <c r="D148" s="289" t="s">
        <v>113</v>
      </c>
      <c r="E148" s="289">
        <f>$E$23*2</f>
        <v>48</v>
      </c>
      <c r="F148" s="414"/>
      <c r="G148" s="414"/>
      <c r="H148" s="415"/>
      <c r="I148" s="415"/>
      <c r="J148" s="416"/>
      <c r="K148" s="417"/>
      <c r="L148" s="418"/>
    </row>
    <row r="149" spans="2:12" s="49" customFormat="1" ht="30" customHeight="1" x14ac:dyDescent="0.25">
      <c r="B149" s="413" t="s">
        <v>159</v>
      </c>
      <c r="C149" s="288" t="str">
        <f t="shared" si="1"/>
        <v>SERVENTE DE OBRAS - HORISTA</v>
      </c>
      <c r="D149" s="289" t="s">
        <v>113</v>
      </c>
      <c r="E149" s="289">
        <f>$E$24*4</f>
        <v>864</v>
      </c>
      <c r="F149" s="414"/>
      <c r="G149" s="414"/>
      <c r="H149" s="415"/>
      <c r="I149" s="415"/>
      <c r="J149" s="416"/>
      <c r="K149" s="417"/>
      <c r="L149" s="418"/>
    </row>
    <row r="150" spans="2:12" s="49" customFormat="1" ht="30" customHeight="1" x14ac:dyDescent="0.25">
      <c r="B150" s="413" t="s">
        <v>384</v>
      </c>
      <c r="C150" s="288" t="str">
        <f t="shared" si="1"/>
        <v>SOLDADOR - HORISTA</v>
      </c>
      <c r="D150" s="289" t="s">
        <v>113</v>
      </c>
      <c r="E150" s="289">
        <f>$E$25*4</f>
        <v>96</v>
      </c>
      <c r="F150" s="414"/>
      <c r="G150" s="414"/>
      <c r="H150" s="415"/>
      <c r="I150" s="415"/>
      <c r="J150" s="416"/>
      <c r="K150" s="417"/>
      <c r="L150" s="418"/>
    </row>
    <row r="151" spans="2:12" s="49" customFormat="1" ht="30" customHeight="1" x14ac:dyDescent="0.25">
      <c r="B151" s="413" t="s">
        <v>485</v>
      </c>
      <c r="C151" s="288" t="str">
        <f t="shared" si="1"/>
        <v>MONTADOR DE FORRO E DIVISÓRIAS (GESSO, DRYWALL, PVC) - HORISTA</v>
      </c>
      <c r="D151" s="289" t="s">
        <v>113</v>
      </c>
      <c r="E151" s="289">
        <f>$E$26*4</f>
        <v>96</v>
      </c>
      <c r="F151" s="414"/>
      <c r="G151" s="414"/>
      <c r="H151" s="415"/>
      <c r="I151" s="415"/>
      <c r="J151" s="416"/>
      <c r="K151" s="417"/>
      <c r="L151" s="418"/>
    </row>
    <row r="152" spans="2:12" s="49" customFormat="1" ht="30" customHeight="1" x14ac:dyDescent="0.25">
      <c r="B152" s="413" t="s">
        <v>486</v>
      </c>
      <c r="C152" s="288" t="str">
        <f t="shared" si="1"/>
        <v>MARCENEIRO - HORISTA</v>
      </c>
      <c r="D152" s="289" t="s">
        <v>113</v>
      </c>
      <c r="E152" s="289">
        <f>$E$27*4</f>
        <v>48</v>
      </c>
      <c r="F152" s="414"/>
      <c r="G152" s="414"/>
      <c r="H152" s="415"/>
      <c r="I152" s="415"/>
      <c r="J152" s="416"/>
      <c r="K152" s="417"/>
      <c r="L152" s="418"/>
    </row>
    <row r="153" spans="2:12" s="49" customFormat="1" ht="30" customHeight="1" x14ac:dyDescent="0.25">
      <c r="B153" s="413" t="s">
        <v>495</v>
      </c>
      <c r="C153" s="288" t="str">
        <f t="shared" si="1"/>
        <v>MOTORISTA DE CAMINHAO - HORISTA</v>
      </c>
      <c r="D153" s="289" t="s">
        <v>113</v>
      </c>
      <c r="E153" s="289">
        <f>$E$27*4</f>
        <v>48</v>
      </c>
      <c r="F153" s="414"/>
      <c r="G153" s="414"/>
      <c r="H153" s="415"/>
      <c r="I153" s="415"/>
      <c r="J153" s="416"/>
      <c r="K153" s="417"/>
      <c r="L153" s="418"/>
    </row>
    <row r="154" spans="2:12" s="49" customFormat="1" x14ac:dyDescent="0.25">
      <c r="B154" s="90"/>
      <c r="C154" s="89"/>
      <c r="D154" s="83"/>
      <c r="E154" s="84"/>
      <c r="F154" s="85"/>
      <c r="G154" s="85"/>
      <c r="H154" s="85"/>
      <c r="I154" s="86"/>
      <c r="J154" s="87"/>
      <c r="K154" s="197"/>
      <c r="L154" s="377"/>
    </row>
    <row r="155" spans="2:12" s="207" customFormat="1" ht="30" customHeight="1" x14ac:dyDescent="0.25">
      <c r="B155" s="209" t="s">
        <v>338</v>
      </c>
      <c r="C155" s="210" t="s">
        <v>450</v>
      </c>
      <c r="D155" s="211"/>
      <c r="E155" s="211"/>
      <c r="F155" s="212"/>
      <c r="G155" s="212"/>
      <c r="H155" s="213">
        <f>SUM(H156:H160)</f>
        <v>0</v>
      </c>
      <c r="I155" s="213">
        <f>SUM(I156:I160)</f>
        <v>0</v>
      </c>
      <c r="J155" s="221"/>
      <c r="K155" s="214"/>
      <c r="L155" s="211"/>
    </row>
    <row r="156" spans="2:12" s="49" customFormat="1" ht="30" customHeight="1" x14ac:dyDescent="0.25">
      <c r="B156" s="407" t="s">
        <v>451</v>
      </c>
      <c r="C156" s="280" t="str">
        <f>C33</f>
        <v>TÉCNICO EM SEGURANÇA DO TRABALHO - HORISTA</v>
      </c>
      <c r="D156" s="281" t="s">
        <v>113</v>
      </c>
      <c r="E156" s="281">
        <f>E33/2*4</f>
        <v>48</v>
      </c>
      <c r="F156" s="408"/>
      <c r="G156" s="408"/>
      <c r="H156" s="409"/>
      <c r="I156" s="409"/>
      <c r="J156" s="410"/>
      <c r="K156" s="411"/>
      <c r="L156" s="412"/>
    </row>
    <row r="157" spans="2:12" s="49" customFormat="1" ht="30" customHeight="1" x14ac:dyDescent="0.25">
      <c r="B157" s="413" t="s">
        <v>452</v>
      </c>
      <c r="C157" s="288" t="str">
        <f>C35</f>
        <v>SUPERVISOR DE MANUTENÇÃO ELÉTRICA (HORISTA) - SIMILAR TECNICO DE EDIFICAÇÕES</v>
      </c>
      <c r="D157" s="289" t="s">
        <v>113</v>
      </c>
      <c r="E157" s="289">
        <f>E34*4</f>
        <v>48</v>
      </c>
      <c r="F157" s="414"/>
      <c r="G157" s="414"/>
      <c r="H157" s="415"/>
      <c r="I157" s="415"/>
      <c r="J157" s="416"/>
      <c r="K157" s="417"/>
      <c r="L157" s="418"/>
    </row>
    <row r="158" spans="2:12" s="49" customFormat="1" ht="30" customHeight="1" x14ac:dyDescent="0.25">
      <c r="B158" s="413" t="s">
        <v>453</v>
      </c>
      <c r="C158" s="288" t="str">
        <f>C36</f>
        <v>SUPERVISOR DE MANUTENÇÃO MECÂNICA (HORISTA) - SIMILAR TECNICO DE EDIFICAÇÕES</v>
      </c>
      <c r="D158" s="289" t="s">
        <v>113</v>
      </c>
      <c r="E158" s="289">
        <f>E35*4</f>
        <v>48</v>
      </c>
      <c r="F158" s="414"/>
      <c r="G158" s="414"/>
      <c r="H158" s="415"/>
      <c r="I158" s="415"/>
      <c r="J158" s="416"/>
      <c r="K158" s="417"/>
      <c r="L158" s="418"/>
    </row>
    <row r="159" spans="2:12" s="49" customFormat="1" ht="30" customHeight="1" x14ac:dyDescent="0.25">
      <c r="B159" s="413" t="s">
        <v>454</v>
      </c>
      <c r="C159" s="288" t="str">
        <f>C37</f>
        <v>SUPERVISOR DE MANUTENÇÃO CIVIL (HORISTA) - SIMILAR TECNICO DE EDIFICAÇÕES</v>
      </c>
      <c r="D159" s="289" t="s">
        <v>113</v>
      </c>
      <c r="E159" s="289">
        <f>E36*4</f>
        <v>48</v>
      </c>
      <c r="F159" s="414"/>
      <c r="G159" s="414"/>
      <c r="H159" s="415"/>
      <c r="I159" s="415"/>
      <c r="J159" s="416"/>
      <c r="K159" s="417"/>
      <c r="L159" s="418"/>
    </row>
    <row r="160" spans="2:12" s="49" customFormat="1" ht="30" customHeight="1" x14ac:dyDescent="0.25">
      <c r="B160" s="413" t="s">
        <v>455</v>
      </c>
      <c r="C160" s="288" t="str">
        <f>C39</f>
        <v>ENCARREGADO GERAL DE OBRAS COM ENCARGOS COMPLEMENTARES - HORISTA</v>
      </c>
      <c r="D160" s="289" t="s">
        <v>113</v>
      </c>
      <c r="E160" s="289">
        <f>E37*4</f>
        <v>48</v>
      </c>
      <c r="F160" s="414"/>
      <c r="G160" s="414"/>
      <c r="H160" s="415"/>
      <c r="I160" s="415"/>
      <c r="J160" s="416"/>
      <c r="K160" s="417"/>
      <c r="L160" s="418"/>
    </row>
    <row r="161" spans="2:12" s="49" customFormat="1" ht="10.5" customHeight="1" x14ac:dyDescent="0.25">
      <c r="B161" s="73"/>
      <c r="C161" s="74"/>
      <c r="D161" s="75"/>
      <c r="E161" s="75"/>
      <c r="F161" s="204"/>
      <c r="G161" s="204"/>
      <c r="H161" s="77"/>
      <c r="I161" s="77"/>
      <c r="J161" s="222"/>
      <c r="K161" s="219"/>
      <c r="L161" s="219"/>
    </row>
    <row r="162" spans="2:12" s="207" customFormat="1" ht="30" customHeight="1" x14ac:dyDescent="0.25">
      <c r="B162" s="209" t="s">
        <v>340</v>
      </c>
      <c r="C162" s="210" t="s">
        <v>456</v>
      </c>
      <c r="D162" s="211"/>
      <c r="E162" s="211"/>
      <c r="F162" s="212"/>
      <c r="G162" s="212"/>
      <c r="H162" s="213">
        <f>SUM(H163:H167)</f>
        <v>0</v>
      </c>
      <c r="I162" s="213">
        <f>SUM(I163:I167)</f>
        <v>0</v>
      </c>
      <c r="J162" s="221"/>
      <c r="K162" s="214"/>
      <c r="L162" s="211"/>
    </row>
    <row r="163" spans="2:12" s="49" customFormat="1" ht="30" customHeight="1" x14ac:dyDescent="0.25">
      <c r="B163" s="407" t="s">
        <v>457</v>
      </c>
      <c r="C163" s="280" t="str">
        <f>C156</f>
        <v>TÉCNICO EM SEGURANÇA DO TRABALHO - HORISTA</v>
      </c>
      <c r="D163" s="281" t="s">
        <v>113</v>
      </c>
      <c r="E163" s="281">
        <f>E156/2</f>
        <v>24</v>
      </c>
      <c r="F163" s="408"/>
      <c r="G163" s="408"/>
      <c r="H163" s="409"/>
      <c r="I163" s="409"/>
      <c r="J163" s="410"/>
      <c r="K163" s="411"/>
      <c r="L163" s="412"/>
    </row>
    <row r="164" spans="2:12" s="49" customFormat="1" ht="30" customHeight="1" x14ac:dyDescent="0.25">
      <c r="B164" s="413" t="s">
        <v>458</v>
      </c>
      <c r="C164" s="288" t="str">
        <f>C157</f>
        <v>SUPERVISOR DE MANUTENÇÃO ELÉTRICA (HORISTA) - SIMILAR TECNICO DE EDIFICAÇÕES</v>
      </c>
      <c r="D164" s="289" t="s">
        <v>113</v>
      </c>
      <c r="E164" s="289">
        <f>E157/2</f>
        <v>24</v>
      </c>
      <c r="F164" s="414"/>
      <c r="G164" s="414"/>
      <c r="H164" s="415"/>
      <c r="I164" s="415"/>
      <c r="J164" s="416"/>
      <c r="K164" s="417"/>
      <c r="L164" s="418"/>
    </row>
    <row r="165" spans="2:12" s="49" customFormat="1" ht="30" customHeight="1" x14ac:dyDescent="0.25">
      <c r="B165" s="413" t="s">
        <v>458</v>
      </c>
      <c r="C165" s="288" t="str">
        <f>C158</f>
        <v>SUPERVISOR DE MANUTENÇÃO MECÂNICA (HORISTA) - SIMILAR TECNICO DE EDIFICAÇÕES</v>
      </c>
      <c r="D165" s="289" t="s">
        <v>113</v>
      </c>
      <c r="E165" s="289">
        <f>E158/2</f>
        <v>24</v>
      </c>
      <c r="F165" s="414"/>
      <c r="G165" s="414"/>
      <c r="H165" s="415"/>
      <c r="I165" s="415"/>
      <c r="J165" s="416"/>
      <c r="K165" s="417"/>
      <c r="L165" s="418"/>
    </row>
    <row r="166" spans="2:12" s="49" customFormat="1" ht="30" customHeight="1" x14ac:dyDescent="0.25">
      <c r="B166" s="413" t="s">
        <v>458</v>
      </c>
      <c r="C166" s="288" t="str">
        <f>C159</f>
        <v>SUPERVISOR DE MANUTENÇÃO CIVIL (HORISTA) - SIMILAR TECNICO DE EDIFICAÇÕES</v>
      </c>
      <c r="D166" s="289" t="s">
        <v>113</v>
      </c>
      <c r="E166" s="289">
        <f>E159/2</f>
        <v>24</v>
      </c>
      <c r="F166" s="414"/>
      <c r="G166" s="414"/>
      <c r="H166" s="415"/>
      <c r="I166" s="415"/>
      <c r="J166" s="416"/>
      <c r="K166" s="417"/>
      <c r="L166" s="418"/>
    </row>
    <row r="167" spans="2:12" s="49" customFormat="1" ht="30" customHeight="1" x14ac:dyDescent="0.25">
      <c r="B167" s="413" t="s">
        <v>458</v>
      </c>
      <c r="C167" s="288" t="str">
        <f>C160</f>
        <v>ENCARREGADO GERAL DE OBRAS COM ENCARGOS COMPLEMENTARES - HORISTA</v>
      </c>
      <c r="D167" s="289" t="s">
        <v>113</v>
      </c>
      <c r="E167" s="289">
        <f>E160/2</f>
        <v>24</v>
      </c>
      <c r="F167" s="414"/>
      <c r="G167" s="414"/>
      <c r="H167" s="415"/>
      <c r="I167" s="415"/>
      <c r="J167" s="416"/>
      <c r="K167" s="417"/>
      <c r="L167" s="418"/>
    </row>
    <row r="168" spans="2:12" s="49" customFormat="1" ht="12" customHeight="1" x14ac:dyDescent="0.25">
      <c r="B168" s="90"/>
      <c r="C168" s="89"/>
      <c r="D168" s="83"/>
      <c r="E168" s="83"/>
      <c r="F168" s="352"/>
      <c r="G168" s="352"/>
      <c r="H168" s="85"/>
      <c r="I168" s="85"/>
      <c r="J168" s="351"/>
      <c r="K168" s="353"/>
      <c r="L168" s="353"/>
    </row>
    <row r="169" spans="2:12" ht="28.5" customHeight="1" x14ac:dyDescent="0.25">
      <c r="B169" s="215">
        <v>6</v>
      </c>
      <c r="C169" s="249" t="s">
        <v>464</v>
      </c>
      <c r="D169" s="249"/>
      <c r="E169" s="249"/>
      <c r="F169" s="217"/>
      <c r="G169" s="217"/>
      <c r="H169" s="217">
        <f>SUM(H170:H172)</f>
        <v>0</v>
      </c>
      <c r="I169" s="217">
        <f>SUM(I170:I172)</f>
        <v>0</v>
      </c>
      <c r="J169" s="220"/>
      <c r="K169" s="218"/>
      <c r="L169" s="376"/>
    </row>
    <row r="170" spans="2:12" s="49" customFormat="1" ht="68.25" customHeight="1" x14ac:dyDescent="0.25">
      <c r="B170" s="386" t="s">
        <v>459</v>
      </c>
      <c r="C170" s="263" t="s">
        <v>183</v>
      </c>
      <c r="D170" s="264" t="s">
        <v>460</v>
      </c>
      <c r="E170" s="264">
        <v>1</v>
      </c>
      <c r="F170" s="402"/>
      <c r="G170" s="402"/>
      <c r="H170" s="388"/>
      <c r="I170" s="388"/>
      <c r="J170" s="390"/>
      <c r="K170" s="403"/>
      <c r="L170" s="392"/>
    </row>
    <row r="171" spans="2:12" s="49" customFormat="1" ht="45" x14ac:dyDescent="0.25">
      <c r="B171" s="393" t="s">
        <v>461</v>
      </c>
      <c r="C171" s="271" t="s">
        <v>583</v>
      </c>
      <c r="D171" s="272" t="s">
        <v>20</v>
      </c>
      <c r="E171" s="272">
        <v>12</v>
      </c>
      <c r="F171" s="404"/>
      <c r="G171" s="404"/>
      <c r="H171" s="395"/>
      <c r="I171" s="395"/>
      <c r="J171" s="397"/>
      <c r="K171" s="405"/>
      <c r="L171" s="399"/>
    </row>
    <row r="172" spans="2:12" s="49" customFormat="1" ht="42" customHeight="1" x14ac:dyDescent="0.25">
      <c r="B172" s="393" t="s">
        <v>462</v>
      </c>
      <c r="C172" s="271" t="s">
        <v>465</v>
      </c>
      <c r="D172" s="264" t="s">
        <v>460</v>
      </c>
      <c r="E172" s="272">
        <v>2</v>
      </c>
      <c r="F172" s="404"/>
      <c r="G172" s="404"/>
      <c r="H172" s="395"/>
      <c r="I172" s="395"/>
      <c r="J172" s="397"/>
      <c r="K172" s="398"/>
      <c r="L172" s="399"/>
    </row>
    <row r="173" spans="2:12" x14ac:dyDescent="0.25">
      <c r="B173" s="356" t="s">
        <v>160</v>
      </c>
      <c r="C173" s="356"/>
      <c r="D173" s="251"/>
      <c r="E173" s="251"/>
      <c r="F173" s="251"/>
      <c r="G173" s="251"/>
      <c r="H173" s="251"/>
      <c r="I173" s="251"/>
      <c r="J173" s="251"/>
      <c r="K173" s="252">
        <f>SUM(H8,H30,H42,H102,H110,H169)</f>
        <v>0</v>
      </c>
      <c r="L173" s="378"/>
    </row>
    <row r="174" spans="2:12" ht="9.9499999999999993" customHeight="1" x14ac:dyDescent="0.25">
      <c r="B174" s="93"/>
      <c r="C174" s="93"/>
      <c r="D174" s="94"/>
      <c r="E174" s="95"/>
      <c r="F174" s="70"/>
      <c r="G174" s="70"/>
      <c r="H174" s="70"/>
      <c r="I174" s="96"/>
      <c r="J174" s="97"/>
      <c r="K174" s="98"/>
      <c r="L174" s="379"/>
    </row>
    <row r="175" spans="2:12" ht="20.25" customHeight="1" x14ac:dyDescent="0.25">
      <c r="B175" s="357" t="s">
        <v>161</v>
      </c>
      <c r="C175" s="357"/>
      <c r="D175" s="253"/>
      <c r="E175" s="253"/>
      <c r="F175" s="253"/>
      <c r="G175" s="253"/>
      <c r="H175" s="253"/>
      <c r="I175" s="253"/>
      <c r="J175" s="99">
        <v>0</v>
      </c>
      <c r="K175" s="381">
        <f>K179-K173</f>
        <v>0</v>
      </c>
      <c r="L175" s="381"/>
    </row>
    <row r="176" spans="2:12" ht="9.9499999999999993" customHeight="1" x14ac:dyDescent="0.25">
      <c r="B176" s="93"/>
      <c r="C176" s="93"/>
      <c r="D176" s="94"/>
      <c r="E176" s="95"/>
      <c r="F176" s="70"/>
      <c r="G176" s="70"/>
      <c r="H176" s="70"/>
      <c r="I176" s="96"/>
      <c r="J176" s="97"/>
      <c r="K176" s="98"/>
      <c r="L176" s="379"/>
    </row>
    <row r="177" spans="2:12" x14ac:dyDescent="0.25">
      <c r="B177" s="357" t="s">
        <v>468</v>
      </c>
      <c r="C177" s="357"/>
      <c r="D177" s="253"/>
      <c r="E177" s="253"/>
      <c r="F177" s="253"/>
      <c r="G177" s="253"/>
      <c r="H177" s="253"/>
      <c r="I177" s="253"/>
      <c r="J177" s="99">
        <v>0</v>
      </c>
      <c r="K177" s="254"/>
      <c r="L177" s="380"/>
    </row>
    <row r="178" spans="2:12" ht="9.9499999999999993" customHeight="1" x14ac:dyDescent="0.25">
      <c r="B178" s="93"/>
      <c r="C178" s="93"/>
      <c r="D178" s="94"/>
      <c r="E178" s="95"/>
      <c r="F178" s="70"/>
      <c r="G178" s="70"/>
      <c r="H178" s="70"/>
      <c r="I178" s="96"/>
      <c r="J178" s="97"/>
      <c r="K178" s="98"/>
      <c r="L178" s="379"/>
    </row>
    <row r="179" spans="2:12" ht="27.75" customHeight="1" x14ac:dyDescent="0.25">
      <c r="B179" s="255" t="s">
        <v>162</v>
      </c>
      <c r="C179" s="255"/>
      <c r="D179" s="255"/>
      <c r="E179" s="255"/>
      <c r="F179" s="255"/>
      <c r="G179" s="255"/>
      <c r="H179" s="255"/>
      <c r="I179" s="255"/>
      <c r="J179" s="255"/>
      <c r="K179" s="256">
        <f>SUM(I8,I30,I42,I102,I110,I169)</f>
        <v>0</v>
      </c>
      <c r="L179" s="256"/>
    </row>
    <row r="180" spans="2:12" x14ac:dyDescent="0.25">
      <c r="B180" s="49"/>
      <c r="C180" s="49"/>
      <c r="D180" s="49"/>
      <c r="E180" s="100"/>
      <c r="F180" s="49"/>
      <c r="G180" s="49"/>
      <c r="H180" s="49"/>
      <c r="I180" s="101"/>
      <c r="J180" s="49"/>
      <c r="K180" s="102"/>
      <c r="L180" s="100"/>
    </row>
    <row r="181" spans="2:12" x14ac:dyDescent="0.25">
      <c r="B181" s="104" t="s">
        <v>163</v>
      </c>
      <c r="C181" s="105"/>
      <c r="D181" s="105"/>
      <c r="E181" s="90"/>
      <c r="F181" s="105"/>
      <c r="G181" s="105"/>
      <c r="H181" s="105"/>
      <c r="I181" s="104"/>
      <c r="J181" s="105"/>
      <c r="K181" s="368"/>
      <c r="L181" s="90"/>
    </row>
    <row r="182" spans="2:12" x14ac:dyDescent="0.25">
      <c r="B182" s="90">
        <v>1</v>
      </c>
      <c r="C182" s="105" t="s">
        <v>164</v>
      </c>
      <c r="D182" s="105"/>
      <c r="E182" s="105"/>
      <c r="F182" s="105"/>
      <c r="G182" s="105"/>
      <c r="H182" s="105"/>
      <c r="I182" s="105"/>
      <c r="J182" s="105"/>
      <c r="K182" s="105"/>
      <c r="L182" s="90"/>
    </row>
    <row r="183" spans="2:12" x14ac:dyDescent="0.25">
      <c r="B183" s="90">
        <v>2</v>
      </c>
      <c r="C183" s="241" t="s">
        <v>165</v>
      </c>
      <c r="D183" s="241"/>
      <c r="E183" s="241"/>
      <c r="F183" s="241"/>
      <c r="G183" s="241"/>
      <c r="H183" s="241"/>
      <c r="I183" s="241"/>
      <c r="J183" s="241"/>
      <c r="K183" s="91"/>
      <c r="L183" s="90"/>
    </row>
    <row r="184" spans="2:12" x14ac:dyDescent="0.25">
      <c r="B184" s="90">
        <v>3</v>
      </c>
      <c r="C184" s="105" t="s">
        <v>166</v>
      </c>
      <c r="D184" s="105"/>
      <c r="E184" s="105"/>
      <c r="F184" s="105"/>
      <c r="G184" s="105"/>
      <c r="H184" s="105"/>
      <c r="I184" s="105"/>
      <c r="J184" s="105"/>
      <c r="K184" s="105"/>
      <c r="L184" s="90"/>
    </row>
    <row r="185" spans="2:12" x14ac:dyDescent="0.25">
      <c r="B185" s="90">
        <v>4</v>
      </c>
      <c r="C185" s="241" t="s">
        <v>167</v>
      </c>
      <c r="D185" s="89"/>
      <c r="E185" s="89"/>
      <c r="F185" s="106"/>
      <c r="G185" s="106"/>
      <c r="H185" s="106"/>
      <c r="I185" s="89"/>
      <c r="J185" s="89"/>
      <c r="K185" s="88"/>
      <c r="L185" s="83"/>
    </row>
    <row r="186" spans="2:12" x14ac:dyDescent="0.25">
      <c r="B186" s="90">
        <v>5</v>
      </c>
      <c r="C186" s="241" t="s">
        <v>467</v>
      </c>
      <c r="D186" s="70"/>
      <c r="E186" s="239"/>
      <c r="F186" s="70"/>
      <c r="G186" s="70"/>
      <c r="H186" s="70"/>
      <c r="I186" s="96"/>
      <c r="J186" s="70"/>
      <c r="K186" s="107"/>
      <c r="L186" s="239"/>
    </row>
    <row r="187" spans="2:12" x14ac:dyDescent="0.25">
      <c r="B187" s="90">
        <v>6</v>
      </c>
      <c r="C187" s="241" t="s">
        <v>496</v>
      </c>
      <c r="D187" s="49"/>
      <c r="E187" s="100"/>
      <c r="F187" s="49"/>
      <c r="G187" s="49"/>
      <c r="H187" s="49"/>
      <c r="I187" s="101"/>
      <c r="J187" s="49"/>
      <c r="K187" s="102"/>
      <c r="L187" s="100"/>
    </row>
    <row r="188" spans="2:12" x14ac:dyDescent="0.25">
      <c r="B188" s="90"/>
      <c r="C188" s="241"/>
      <c r="D188" s="49"/>
      <c r="E188" s="100"/>
      <c r="F188" s="49"/>
      <c r="G188" s="49"/>
      <c r="H188" s="49"/>
      <c r="I188" s="101"/>
      <c r="J188" s="49"/>
      <c r="K188" s="102"/>
      <c r="L188" s="100"/>
    </row>
    <row r="189" spans="2:12" x14ac:dyDescent="0.25">
      <c r="B189" s="49"/>
      <c r="C189" s="49"/>
      <c r="D189" s="49"/>
      <c r="E189" s="100"/>
      <c r="F189" s="49"/>
      <c r="G189" s="49"/>
      <c r="H189" s="49"/>
      <c r="I189" s="101"/>
      <c r="J189" s="49"/>
      <c r="K189" s="102"/>
      <c r="L189" s="100"/>
    </row>
    <row r="190" spans="2:12" x14ac:dyDescent="0.25">
      <c r="B190" s="49"/>
      <c r="C190" s="49"/>
      <c r="D190" s="49"/>
      <c r="E190" s="100"/>
      <c r="F190" s="49"/>
      <c r="G190" s="49"/>
      <c r="H190" s="49"/>
      <c r="I190" s="101"/>
      <c r="J190" s="49"/>
      <c r="K190" s="102"/>
      <c r="L190" s="100"/>
    </row>
    <row r="191" spans="2:12" x14ac:dyDescent="0.25">
      <c r="B191" s="49"/>
      <c r="C191" s="49"/>
      <c r="D191" s="49"/>
      <c r="E191" s="100"/>
      <c r="F191" s="49"/>
      <c r="G191" s="49"/>
      <c r="H191" s="49"/>
      <c r="I191" s="101"/>
      <c r="J191" s="49"/>
      <c r="K191" s="102"/>
      <c r="L191" s="100"/>
    </row>
    <row r="192" spans="2:12" x14ac:dyDescent="0.25">
      <c r="B192" s="49"/>
      <c r="C192" s="49"/>
      <c r="D192" s="49"/>
      <c r="E192" s="100"/>
      <c r="F192" s="49"/>
      <c r="G192" s="49"/>
      <c r="H192" s="49"/>
      <c r="I192" s="101"/>
      <c r="J192" s="49"/>
      <c r="K192" s="102"/>
      <c r="L192" s="100"/>
    </row>
    <row r="193" spans="2:12" x14ac:dyDescent="0.25">
      <c r="B193" s="49"/>
      <c r="C193" s="49"/>
      <c r="D193" s="49"/>
      <c r="E193" s="100"/>
      <c r="F193" s="49"/>
      <c r="G193" s="49"/>
      <c r="H193" s="49"/>
      <c r="I193" s="101"/>
      <c r="J193" s="49"/>
      <c r="K193" s="421">
        <f>K179/12</f>
        <v>0</v>
      </c>
      <c r="L193" s="100"/>
    </row>
    <row r="194" spans="2:12" x14ac:dyDescent="0.25">
      <c r="B194" s="49"/>
      <c r="C194" s="49"/>
      <c r="D194" s="49"/>
      <c r="E194" s="100"/>
      <c r="F194" s="49"/>
      <c r="G194" s="49"/>
      <c r="H194" s="49"/>
      <c r="I194" s="101"/>
      <c r="J194" s="49"/>
      <c r="K194" s="102"/>
      <c r="L194" s="100"/>
    </row>
    <row r="195" spans="2:12" x14ac:dyDescent="0.25">
      <c r="B195" s="49"/>
      <c r="C195" s="49"/>
      <c r="D195" s="49"/>
      <c r="E195" s="100"/>
      <c r="F195" s="49"/>
      <c r="G195" s="49"/>
      <c r="H195" s="49"/>
      <c r="I195" s="101"/>
      <c r="J195" s="49"/>
      <c r="K195" s="102"/>
      <c r="L195" s="100"/>
    </row>
    <row r="196" spans="2:12" x14ac:dyDescent="0.25">
      <c r="B196" s="49"/>
      <c r="C196" s="49"/>
      <c r="D196" s="49"/>
      <c r="E196" s="100"/>
      <c r="F196" s="49"/>
      <c r="G196" s="49"/>
      <c r="H196" s="49"/>
      <c r="I196" s="101"/>
      <c r="J196" s="49"/>
      <c r="K196" s="102"/>
      <c r="L196" s="100"/>
    </row>
    <row r="197" spans="2:12" x14ac:dyDescent="0.25">
      <c r="B197" s="49"/>
      <c r="C197" s="49"/>
      <c r="D197" s="49"/>
      <c r="E197" s="100"/>
      <c r="F197" s="49"/>
      <c r="G197" s="49"/>
      <c r="H197" s="49"/>
      <c r="I197" s="101"/>
      <c r="J197" s="49"/>
      <c r="K197" s="102"/>
      <c r="L197" s="100"/>
    </row>
    <row r="198" spans="2:12" x14ac:dyDescent="0.25">
      <c r="B198" s="49"/>
      <c r="C198" s="49"/>
      <c r="D198" s="49"/>
      <c r="E198" s="100"/>
      <c r="F198" s="49"/>
      <c r="G198" s="49"/>
      <c r="H198" s="49"/>
      <c r="I198" s="101"/>
      <c r="J198" s="49"/>
      <c r="K198" s="102"/>
      <c r="L198" s="100"/>
    </row>
    <row r="199" spans="2:12" x14ac:dyDescent="0.25">
      <c r="B199" s="49"/>
      <c r="C199" s="49"/>
      <c r="D199" s="49"/>
      <c r="E199" s="100"/>
      <c r="F199" s="49"/>
      <c r="G199" s="49"/>
      <c r="H199" s="49"/>
      <c r="I199" s="101"/>
      <c r="J199" s="49"/>
      <c r="K199" s="102"/>
      <c r="L199" s="100"/>
    </row>
    <row r="200" spans="2:12" x14ac:dyDescent="0.25">
      <c r="B200" s="49"/>
      <c r="C200" s="49"/>
      <c r="D200" s="49"/>
      <c r="E200" s="100"/>
      <c r="F200" s="49"/>
      <c r="G200" s="49"/>
      <c r="H200" s="49"/>
      <c r="I200" s="101"/>
      <c r="J200" s="49"/>
      <c r="K200" s="102"/>
      <c r="L200" s="100"/>
    </row>
    <row r="201" spans="2:12" x14ac:dyDescent="0.25">
      <c r="B201" s="49"/>
      <c r="C201" s="49"/>
      <c r="D201" s="49"/>
      <c r="E201" s="100"/>
      <c r="F201" s="49"/>
      <c r="G201" s="49"/>
      <c r="H201" s="49"/>
      <c r="I201" s="101"/>
      <c r="J201" s="49"/>
      <c r="K201" s="102"/>
      <c r="L201" s="100"/>
    </row>
    <row r="202" spans="2:12" x14ac:dyDescent="0.25">
      <c r="B202" s="49"/>
      <c r="C202" s="49"/>
      <c r="D202" s="49"/>
      <c r="E202" s="100"/>
      <c r="F202" s="49"/>
      <c r="G202" s="49"/>
      <c r="H202" s="49"/>
      <c r="I202" s="101"/>
      <c r="J202" s="49"/>
      <c r="K202" s="102"/>
      <c r="L202" s="100"/>
    </row>
    <row r="203" spans="2:12" x14ac:dyDescent="0.25">
      <c r="B203" s="49"/>
      <c r="C203" s="49"/>
      <c r="D203" s="49"/>
      <c r="E203" s="100"/>
      <c r="F203" s="49"/>
      <c r="G203" s="49"/>
      <c r="H203" s="49"/>
      <c r="I203" s="101"/>
      <c r="J203" s="49"/>
      <c r="K203" s="102"/>
      <c r="L203" s="100"/>
    </row>
    <row r="204" spans="2:12" x14ac:dyDescent="0.25">
      <c r="B204" s="49"/>
      <c r="C204" s="49"/>
      <c r="D204" s="49"/>
      <c r="E204" s="100"/>
      <c r="F204" s="49"/>
      <c r="G204" s="49"/>
      <c r="H204" s="49"/>
      <c r="I204" s="101"/>
      <c r="J204" s="49"/>
      <c r="K204" s="102"/>
      <c r="L204" s="100"/>
    </row>
    <row r="205" spans="2:12" x14ac:dyDescent="0.25">
      <c r="B205" s="49"/>
      <c r="C205" s="49"/>
      <c r="D205" s="49"/>
      <c r="E205" s="100"/>
      <c r="F205" s="49"/>
      <c r="G205" s="49"/>
      <c r="H205" s="49"/>
      <c r="I205" s="101"/>
      <c r="J205" s="49"/>
      <c r="K205" s="102"/>
      <c r="L205" s="100"/>
    </row>
    <row r="206" spans="2:12" x14ac:dyDescent="0.25">
      <c r="B206" s="49"/>
      <c r="C206" s="49"/>
      <c r="D206" s="49"/>
      <c r="E206" s="100"/>
      <c r="F206" s="49"/>
      <c r="G206" s="49"/>
      <c r="H206" s="49"/>
      <c r="I206" s="101"/>
      <c r="J206" s="49"/>
      <c r="K206" s="102"/>
      <c r="L206" s="100"/>
    </row>
    <row r="207" spans="2:12" x14ac:dyDescent="0.25">
      <c r="B207" s="49"/>
      <c r="C207" s="49"/>
      <c r="D207" s="49"/>
      <c r="E207" s="100"/>
      <c r="F207" s="49"/>
      <c r="G207" s="49"/>
      <c r="H207" s="49"/>
      <c r="I207" s="101"/>
      <c r="J207" s="49"/>
      <c r="K207" s="102"/>
      <c r="L207" s="100"/>
    </row>
    <row r="208" spans="2:12" x14ac:dyDescent="0.25">
      <c r="B208" s="49"/>
      <c r="C208" s="49"/>
      <c r="D208" s="49"/>
      <c r="E208" s="100"/>
      <c r="F208" s="49"/>
      <c r="G208" s="49"/>
      <c r="H208" s="49"/>
      <c r="I208" s="101"/>
      <c r="J208" s="49"/>
      <c r="K208" s="102"/>
      <c r="L208" s="100"/>
    </row>
    <row r="209" spans="2:12" x14ac:dyDescent="0.25">
      <c r="B209" s="49"/>
      <c r="C209" s="49"/>
      <c r="D209" s="49"/>
      <c r="E209" s="100"/>
      <c r="F209" s="49"/>
      <c r="G209" s="49"/>
      <c r="H209" s="49"/>
      <c r="I209" s="101"/>
      <c r="J209" s="49"/>
      <c r="K209" s="102"/>
      <c r="L209" s="100"/>
    </row>
    <row r="210" spans="2:12" x14ac:dyDescent="0.25">
      <c r="B210" s="49"/>
      <c r="C210" s="49"/>
      <c r="D210" s="49"/>
      <c r="E210" s="100"/>
      <c r="F210" s="49"/>
      <c r="G210" s="49"/>
      <c r="H210" s="49"/>
      <c r="I210" s="101"/>
      <c r="J210" s="49"/>
      <c r="K210" s="102"/>
      <c r="L210" s="100"/>
    </row>
    <row r="211" spans="2:12" x14ac:dyDescent="0.25">
      <c r="B211" s="49"/>
      <c r="C211" s="49"/>
      <c r="D211" s="49"/>
      <c r="E211" s="100"/>
      <c r="F211" s="49"/>
      <c r="G211" s="49"/>
      <c r="H211" s="49"/>
      <c r="I211" s="101"/>
      <c r="J211" s="49"/>
      <c r="K211" s="102"/>
      <c r="L211" s="100"/>
    </row>
    <row r="212" spans="2:12" x14ac:dyDescent="0.25">
      <c r="B212" s="49"/>
      <c r="C212" s="49"/>
      <c r="D212" s="49"/>
      <c r="E212" s="100"/>
      <c r="F212" s="49"/>
      <c r="G212" s="49"/>
      <c r="H212" s="49"/>
      <c r="I212" s="101"/>
      <c r="J212" s="49"/>
      <c r="K212" s="102"/>
      <c r="L212" s="100"/>
    </row>
    <row r="213" spans="2:12" x14ac:dyDescent="0.25">
      <c r="B213" s="49"/>
      <c r="C213" s="49"/>
      <c r="D213" s="49"/>
      <c r="E213" s="100"/>
      <c r="F213" s="49"/>
      <c r="G213" s="49"/>
      <c r="H213" s="49"/>
      <c r="I213" s="101"/>
      <c r="J213" s="49"/>
      <c r="K213" s="102"/>
      <c r="L213" s="100"/>
    </row>
    <row r="214" spans="2:12" x14ac:dyDescent="0.25">
      <c r="B214" s="49"/>
      <c r="C214" s="49"/>
      <c r="D214" s="49"/>
      <c r="E214" s="100"/>
      <c r="F214" s="49"/>
      <c r="G214" s="49"/>
      <c r="H214" s="49"/>
      <c r="I214" s="101"/>
      <c r="J214" s="49"/>
      <c r="K214" s="102"/>
      <c r="L214" s="100"/>
    </row>
    <row r="215" spans="2:12" x14ac:dyDescent="0.25">
      <c r="B215" s="49"/>
      <c r="C215" s="49"/>
      <c r="D215" s="49"/>
      <c r="E215" s="100"/>
      <c r="F215" s="49"/>
      <c r="G215" s="49"/>
      <c r="H215" s="49"/>
      <c r="I215" s="101"/>
      <c r="J215" s="49"/>
      <c r="K215" s="102"/>
      <c r="L215" s="100"/>
    </row>
    <row r="216" spans="2:12" x14ac:dyDescent="0.25">
      <c r="B216" s="49"/>
      <c r="C216" s="49"/>
      <c r="D216" s="49"/>
      <c r="E216" s="100"/>
      <c r="F216" s="49"/>
      <c r="G216" s="49"/>
      <c r="H216" s="49"/>
      <c r="I216" s="101"/>
      <c r="J216" s="49"/>
      <c r="K216" s="102"/>
      <c r="L216" s="100"/>
    </row>
    <row r="217" spans="2:12" x14ac:dyDescent="0.25">
      <c r="B217" s="49"/>
      <c r="C217" s="49"/>
      <c r="D217" s="49"/>
      <c r="E217" s="100"/>
      <c r="F217" s="49"/>
      <c r="G217" s="49"/>
      <c r="H217" s="49"/>
      <c r="I217" s="101"/>
      <c r="J217" s="49"/>
      <c r="K217" s="102"/>
      <c r="L217" s="100"/>
    </row>
    <row r="218" spans="2:12" x14ac:dyDescent="0.25">
      <c r="B218" s="49"/>
      <c r="C218" s="49"/>
      <c r="D218" s="49"/>
      <c r="E218" s="100"/>
      <c r="F218" s="49"/>
      <c r="G218" s="49"/>
      <c r="H218" s="49"/>
      <c r="I218" s="101"/>
      <c r="J218" s="49"/>
      <c r="K218" s="102"/>
      <c r="L218" s="100"/>
    </row>
    <row r="219" spans="2:12" x14ac:dyDescent="0.25">
      <c r="B219" s="49"/>
      <c r="C219" s="49"/>
      <c r="D219" s="49"/>
      <c r="E219" s="100"/>
      <c r="F219" s="49"/>
      <c r="G219" s="49"/>
      <c r="H219" s="49"/>
      <c r="I219" s="101"/>
      <c r="J219" s="49"/>
      <c r="K219" s="102"/>
      <c r="L219" s="100"/>
    </row>
    <row r="220" spans="2:12" x14ac:dyDescent="0.25">
      <c r="B220" s="49"/>
      <c r="C220" s="49"/>
      <c r="D220" s="49"/>
      <c r="E220" s="100"/>
      <c r="F220" s="49"/>
      <c r="G220" s="49"/>
      <c r="H220" s="49"/>
      <c r="I220" s="101"/>
      <c r="J220" s="49"/>
      <c r="K220" s="102"/>
      <c r="L220" s="100"/>
    </row>
    <row r="221" spans="2:12" x14ac:dyDescent="0.25">
      <c r="B221" s="49"/>
      <c r="C221" s="49"/>
      <c r="D221" s="49"/>
      <c r="E221" s="100"/>
      <c r="F221" s="49"/>
      <c r="G221" s="49"/>
      <c r="H221" s="49"/>
      <c r="I221" s="101"/>
      <c r="J221" s="49"/>
      <c r="K221" s="102"/>
      <c r="L221" s="100"/>
    </row>
    <row r="222" spans="2:12" x14ac:dyDescent="0.25">
      <c r="B222" s="49"/>
      <c r="C222" s="49"/>
      <c r="D222" s="49"/>
      <c r="E222" s="100"/>
      <c r="F222" s="49"/>
      <c r="G222" s="49"/>
      <c r="H222" s="49"/>
      <c r="I222" s="101"/>
      <c r="J222" s="49"/>
      <c r="K222" s="102"/>
      <c r="L222" s="100"/>
    </row>
    <row r="223" spans="2:12" x14ac:dyDescent="0.25">
      <c r="B223" s="49"/>
      <c r="C223" s="49"/>
      <c r="D223" s="49"/>
      <c r="E223" s="100"/>
      <c r="F223" s="49"/>
      <c r="G223" s="49"/>
      <c r="H223" s="49"/>
      <c r="I223" s="101"/>
      <c r="J223" s="49"/>
      <c r="K223" s="102"/>
      <c r="L223" s="100"/>
    </row>
  </sheetData>
  <pageMargins left="0.511811024" right="0.511811024" top="0.78740157499999996" bottom="0.78740157499999996" header="0.31496062000000002" footer="0.31496062000000002"/>
  <pageSetup paperSize="9" scale="41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topLeftCell="A735" zoomScale="60" zoomScaleNormal="60" zoomScaleSheetLayoutView="90" workbookViewId="0">
      <selection activeCell="N735" sqref="N735"/>
    </sheetView>
  </sheetViews>
  <sheetFormatPr defaultRowHeight="15" x14ac:dyDescent="0.25"/>
  <cols>
    <col min="1" max="1" width="19.140625" bestFit="1" customWidth="1"/>
    <col min="2" max="2" width="13.7109375" style="1" bestFit="1" customWidth="1"/>
    <col min="3" max="3" width="11.42578125" style="1" bestFit="1" customWidth="1"/>
    <col min="4" max="4" width="68.5703125" bestFit="1" customWidth="1"/>
    <col min="5" max="5" width="17.140625" bestFit="1" customWidth="1"/>
    <col min="6" max="8" width="13.7109375" bestFit="1" customWidth="1"/>
    <col min="9" max="9" width="14.85546875" bestFit="1" customWidth="1"/>
    <col min="10" max="10" width="16" bestFit="1" customWidth="1"/>
    <col min="13" max="13" width="11.7109375" style="426" customWidth="1"/>
    <col min="14" max="15" width="11.28515625" bestFit="1" customWidth="1"/>
  </cols>
  <sheetData>
    <row r="1" spans="1:13" x14ac:dyDescent="0.25">
      <c r="A1" s="298"/>
      <c r="B1" s="325"/>
      <c r="C1" s="433" t="s">
        <v>402</v>
      </c>
      <c r="D1" s="433"/>
      <c r="E1" s="433" t="s">
        <v>403</v>
      </c>
      <c r="F1" s="433"/>
      <c r="G1" s="433" t="s">
        <v>404</v>
      </c>
      <c r="H1" s="433"/>
      <c r="I1" s="433" t="s">
        <v>219</v>
      </c>
      <c r="J1" s="433"/>
      <c r="M1" s="426">
        <f>'ENC SOCIAIS'!C93/100+1</f>
        <v>1.7121</v>
      </c>
    </row>
    <row r="2" spans="1:13" ht="80.099999999999994" customHeight="1" x14ac:dyDescent="0.25">
      <c r="A2" s="299"/>
      <c r="B2" s="324"/>
      <c r="C2" s="434" t="s">
        <v>405</v>
      </c>
      <c r="D2" s="434"/>
      <c r="E2" s="434"/>
      <c r="F2" s="434"/>
      <c r="G2" s="435"/>
      <c r="H2" s="434"/>
      <c r="I2" s="434" t="s">
        <v>507</v>
      </c>
      <c r="J2" s="434"/>
      <c r="M2" s="427">
        <v>2.1286</v>
      </c>
    </row>
    <row r="3" spans="1:13" x14ac:dyDescent="0.25">
      <c r="A3" s="437" t="s">
        <v>429</v>
      </c>
      <c r="B3" s="438"/>
      <c r="C3" s="438"/>
      <c r="D3" s="438"/>
      <c r="E3" s="438"/>
      <c r="F3" s="438"/>
      <c r="G3" s="438"/>
      <c r="H3" s="438"/>
      <c r="I3" s="438"/>
      <c r="J3" s="438"/>
      <c r="M3" s="428"/>
    </row>
    <row r="4" spans="1:13" ht="24" customHeight="1" x14ac:dyDescent="0.25">
      <c r="A4" s="300">
        <v>1</v>
      </c>
      <c r="B4" s="326"/>
      <c r="C4" s="326"/>
      <c r="D4" s="300" t="s">
        <v>18</v>
      </c>
      <c r="E4" s="300"/>
      <c r="F4" s="439"/>
      <c r="G4" s="439"/>
      <c r="H4" s="301"/>
      <c r="I4" s="300"/>
      <c r="J4" s="302"/>
    </row>
    <row r="5" spans="1:13" ht="18" customHeight="1" x14ac:dyDescent="0.25">
      <c r="A5" s="303" t="s">
        <v>19</v>
      </c>
      <c r="B5" s="305" t="s">
        <v>406</v>
      </c>
      <c r="C5" s="305" t="s">
        <v>407</v>
      </c>
      <c r="D5" s="303" t="s">
        <v>168</v>
      </c>
      <c r="E5" s="440" t="s">
        <v>408</v>
      </c>
      <c r="F5" s="440"/>
      <c r="G5" s="305" t="s">
        <v>169</v>
      </c>
      <c r="H5" s="304" t="s">
        <v>409</v>
      </c>
      <c r="I5" s="304" t="s">
        <v>410</v>
      </c>
      <c r="J5" s="304" t="s">
        <v>411</v>
      </c>
    </row>
    <row r="6" spans="1:13" ht="24" customHeight="1" x14ac:dyDescent="0.25">
      <c r="A6" s="306" t="s">
        <v>412</v>
      </c>
      <c r="B6" s="307"/>
      <c r="C6" s="307"/>
      <c r="D6" s="306" t="s">
        <v>498</v>
      </c>
      <c r="E6" s="441" t="s">
        <v>413</v>
      </c>
      <c r="F6" s="441"/>
      <c r="G6" s="307" t="s">
        <v>414</v>
      </c>
      <c r="H6" s="308">
        <v>1</v>
      </c>
      <c r="I6" s="309">
        <f>SUM(J7:J27)</f>
        <v>0</v>
      </c>
      <c r="J6" s="309">
        <f t="shared" ref="J6:J27" si="0">TRUNC(H6*I6,2)</f>
        <v>0</v>
      </c>
    </row>
    <row r="7" spans="1:13" ht="24" customHeight="1" x14ac:dyDescent="0.25">
      <c r="A7" s="310" t="s">
        <v>430</v>
      </c>
      <c r="B7" s="311"/>
      <c r="C7" s="311"/>
      <c r="D7" s="310" t="s">
        <v>508</v>
      </c>
      <c r="E7" s="442" t="s">
        <v>413</v>
      </c>
      <c r="F7" s="442"/>
      <c r="G7" s="311" t="s">
        <v>414</v>
      </c>
      <c r="H7" s="312">
        <v>1</v>
      </c>
      <c r="I7" s="313"/>
      <c r="J7" s="313">
        <f t="shared" si="0"/>
        <v>0</v>
      </c>
    </row>
    <row r="8" spans="1:13" ht="24" customHeight="1" x14ac:dyDescent="0.25">
      <c r="A8" s="314" t="s">
        <v>415</v>
      </c>
      <c r="B8" s="315"/>
      <c r="C8" s="315"/>
      <c r="D8" s="314" t="s">
        <v>509</v>
      </c>
      <c r="E8" s="436" t="s">
        <v>416</v>
      </c>
      <c r="F8" s="436"/>
      <c r="G8" s="315" t="s">
        <v>414</v>
      </c>
      <c r="H8" s="316">
        <v>1</v>
      </c>
      <c r="I8" s="317"/>
      <c r="J8" s="317">
        <f t="shared" si="0"/>
        <v>0</v>
      </c>
    </row>
    <row r="9" spans="1:13" ht="24" customHeight="1" x14ac:dyDescent="0.25">
      <c r="A9" s="314" t="s">
        <v>415</v>
      </c>
      <c r="B9" s="315"/>
      <c r="C9" s="315"/>
      <c r="D9" s="314" t="s">
        <v>510</v>
      </c>
      <c r="E9" s="436" t="s">
        <v>417</v>
      </c>
      <c r="F9" s="436"/>
      <c r="G9" s="315" t="s">
        <v>414</v>
      </c>
      <c r="H9" s="316">
        <v>1</v>
      </c>
      <c r="I9" s="317"/>
      <c r="J9" s="317">
        <f t="shared" si="0"/>
        <v>0</v>
      </c>
    </row>
    <row r="10" spans="1:13" ht="24" customHeight="1" x14ac:dyDescent="0.25">
      <c r="A10" s="314" t="s">
        <v>415</v>
      </c>
      <c r="B10" s="315" t="s">
        <v>433</v>
      </c>
      <c r="C10" s="315" t="s">
        <v>431</v>
      </c>
      <c r="D10" s="314" t="s">
        <v>221</v>
      </c>
      <c r="E10" s="330" t="s">
        <v>432</v>
      </c>
      <c r="F10" s="330"/>
      <c r="G10" s="315" t="s">
        <v>414</v>
      </c>
      <c r="H10" s="316">
        <v>1</v>
      </c>
      <c r="I10" s="317"/>
      <c r="J10" s="317">
        <f t="shared" si="0"/>
        <v>0</v>
      </c>
    </row>
    <row r="11" spans="1:13" ht="24" customHeight="1" x14ac:dyDescent="0.25">
      <c r="A11" s="314" t="s">
        <v>415</v>
      </c>
      <c r="B11" s="315" t="s">
        <v>433</v>
      </c>
      <c r="C11" s="315" t="s">
        <v>431</v>
      </c>
      <c r="D11" s="314" t="s">
        <v>222</v>
      </c>
      <c r="E11" s="330" t="s">
        <v>432</v>
      </c>
      <c r="F11" s="330"/>
      <c r="G11" s="315" t="s">
        <v>414</v>
      </c>
      <c r="H11" s="316">
        <v>1</v>
      </c>
      <c r="I11" s="317"/>
      <c r="J11" s="317">
        <f t="shared" si="0"/>
        <v>0</v>
      </c>
    </row>
    <row r="12" spans="1:13" ht="24" customHeight="1" x14ac:dyDescent="0.25">
      <c r="A12" s="314" t="s">
        <v>415</v>
      </c>
      <c r="B12" s="315" t="s">
        <v>433</v>
      </c>
      <c r="C12" s="315" t="s">
        <v>431</v>
      </c>
      <c r="D12" s="314" t="s">
        <v>249</v>
      </c>
      <c r="E12" s="330" t="s">
        <v>417</v>
      </c>
      <c r="F12" s="330"/>
      <c r="G12" s="315" t="s">
        <v>414</v>
      </c>
      <c r="H12" s="316">
        <v>1</v>
      </c>
      <c r="I12" s="317"/>
      <c r="J12" s="317">
        <f t="shared" si="0"/>
        <v>0</v>
      </c>
    </row>
    <row r="13" spans="1:13" ht="24" customHeight="1" x14ac:dyDescent="0.25">
      <c r="A13" s="314" t="s">
        <v>415</v>
      </c>
      <c r="B13" s="315" t="s">
        <v>433</v>
      </c>
      <c r="C13" s="315" t="s">
        <v>431</v>
      </c>
      <c r="D13" s="314" t="s">
        <v>250</v>
      </c>
      <c r="E13" s="330" t="s">
        <v>417</v>
      </c>
      <c r="F13" s="330"/>
      <c r="G13" s="315" t="s">
        <v>414</v>
      </c>
      <c r="H13" s="316">
        <v>1</v>
      </c>
      <c r="I13" s="317"/>
      <c r="J13" s="317">
        <f t="shared" si="0"/>
        <v>0</v>
      </c>
    </row>
    <row r="14" spans="1:13" ht="24" customHeight="1" x14ac:dyDescent="0.25">
      <c r="A14" s="314" t="s">
        <v>415</v>
      </c>
      <c r="B14" s="315" t="s">
        <v>433</v>
      </c>
      <c r="C14" s="315" t="s">
        <v>431</v>
      </c>
      <c r="D14" s="314" t="s">
        <v>247</v>
      </c>
      <c r="E14" s="330" t="s">
        <v>417</v>
      </c>
      <c r="F14" s="330"/>
      <c r="G14" s="315" t="s">
        <v>414</v>
      </c>
      <c r="H14" s="316">
        <v>1</v>
      </c>
      <c r="I14" s="317"/>
      <c r="J14" s="317">
        <f t="shared" si="0"/>
        <v>0</v>
      </c>
    </row>
    <row r="15" spans="1:13" ht="24" customHeight="1" x14ac:dyDescent="0.25">
      <c r="A15" s="314" t="s">
        <v>415</v>
      </c>
      <c r="B15" s="315" t="s">
        <v>433</v>
      </c>
      <c r="C15" s="315" t="s">
        <v>431</v>
      </c>
      <c r="D15" s="314" t="s">
        <v>238</v>
      </c>
      <c r="E15" s="330" t="s">
        <v>417</v>
      </c>
      <c r="F15" s="330"/>
      <c r="G15" s="315" t="s">
        <v>414</v>
      </c>
      <c r="H15" s="316">
        <v>1</v>
      </c>
      <c r="I15" s="317"/>
      <c r="J15" s="317">
        <f t="shared" si="0"/>
        <v>0</v>
      </c>
    </row>
    <row r="16" spans="1:13" ht="24" customHeight="1" x14ac:dyDescent="0.25">
      <c r="A16" s="314" t="s">
        <v>415</v>
      </c>
      <c r="B16" s="315" t="s">
        <v>433</v>
      </c>
      <c r="C16" s="315" t="s">
        <v>431</v>
      </c>
      <c r="D16" s="314" t="s">
        <v>239</v>
      </c>
      <c r="E16" s="330" t="s">
        <v>417</v>
      </c>
      <c r="F16" s="330"/>
      <c r="G16" s="315" t="s">
        <v>414</v>
      </c>
      <c r="H16" s="316">
        <v>1</v>
      </c>
      <c r="I16" s="317"/>
      <c r="J16" s="317">
        <f t="shared" si="0"/>
        <v>0</v>
      </c>
    </row>
    <row r="17" spans="1:13" ht="24" customHeight="1" x14ac:dyDescent="0.25">
      <c r="A17" s="314" t="s">
        <v>415</v>
      </c>
      <c r="B17" s="315" t="s">
        <v>433</v>
      </c>
      <c r="C17" s="315" t="s">
        <v>431</v>
      </c>
      <c r="D17" s="314" t="s">
        <v>245</v>
      </c>
      <c r="E17" s="330" t="s">
        <v>417</v>
      </c>
      <c r="F17" s="330"/>
      <c r="G17" s="315" t="s">
        <v>414</v>
      </c>
      <c r="H17" s="316">
        <v>1</v>
      </c>
      <c r="I17" s="317"/>
      <c r="J17" s="317">
        <f t="shared" si="0"/>
        <v>0</v>
      </c>
    </row>
    <row r="18" spans="1:13" ht="24" customHeight="1" x14ac:dyDescent="0.25">
      <c r="A18" s="314" t="s">
        <v>415</v>
      </c>
      <c r="B18" s="315" t="s">
        <v>433</v>
      </c>
      <c r="C18" s="315" t="s">
        <v>431</v>
      </c>
      <c r="D18" s="314" t="s">
        <v>226</v>
      </c>
      <c r="E18" s="330" t="s">
        <v>418</v>
      </c>
      <c r="F18" s="330"/>
      <c r="G18" s="315" t="s">
        <v>414</v>
      </c>
      <c r="H18" s="316">
        <v>1</v>
      </c>
      <c r="I18" s="317"/>
      <c r="J18" s="317">
        <f t="shared" si="0"/>
        <v>0</v>
      </c>
    </row>
    <row r="19" spans="1:13" ht="24" customHeight="1" x14ac:dyDescent="0.25">
      <c r="A19" s="314" t="s">
        <v>415</v>
      </c>
      <c r="B19" s="315" t="s">
        <v>433</v>
      </c>
      <c r="C19" s="315" t="s">
        <v>431</v>
      </c>
      <c r="D19" s="314" t="s">
        <v>227</v>
      </c>
      <c r="E19" s="330" t="s">
        <v>418</v>
      </c>
      <c r="F19" s="330"/>
      <c r="G19" s="315" t="s">
        <v>414</v>
      </c>
      <c r="H19" s="316">
        <v>1</v>
      </c>
      <c r="I19" s="317"/>
      <c r="J19" s="317">
        <f t="shared" si="0"/>
        <v>0</v>
      </c>
    </row>
    <row r="20" spans="1:13" ht="24" customHeight="1" x14ac:dyDescent="0.25">
      <c r="A20" s="314" t="s">
        <v>415</v>
      </c>
      <c r="B20" s="315" t="s">
        <v>433</v>
      </c>
      <c r="C20" s="315" t="s">
        <v>431</v>
      </c>
      <c r="D20" s="314" t="s">
        <v>228</v>
      </c>
      <c r="E20" s="330" t="s">
        <v>418</v>
      </c>
      <c r="F20" s="330"/>
      <c r="G20" s="315" t="s">
        <v>414</v>
      </c>
      <c r="H20" s="316">
        <v>1</v>
      </c>
      <c r="I20" s="317"/>
      <c r="J20" s="317">
        <f t="shared" si="0"/>
        <v>0</v>
      </c>
    </row>
    <row r="21" spans="1:13" ht="24" customHeight="1" x14ac:dyDescent="0.25">
      <c r="A21" s="314" t="s">
        <v>415</v>
      </c>
      <c r="B21" s="315" t="s">
        <v>433</v>
      </c>
      <c r="C21" s="315" t="s">
        <v>431</v>
      </c>
      <c r="D21" s="314" t="s">
        <v>229</v>
      </c>
      <c r="E21" s="330" t="s">
        <v>418</v>
      </c>
      <c r="F21" s="330"/>
      <c r="G21" s="315" t="s">
        <v>414</v>
      </c>
      <c r="H21" s="316">
        <v>1</v>
      </c>
      <c r="I21" s="317"/>
      <c r="J21" s="317">
        <f t="shared" si="0"/>
        <v>0</v>
      </c>
    </row>
    <row r="22" spans="1:13" ht="24" customHeight="1" x14ac:dyDescent="0.25">
      <c r="A22" s="314" t="s">
        <v>415</v>
      </c>
      <c r="B22" s="315" t="s">
        <v>433</v>
      </c>
      <c r="C22" s="315" t="s">
        <v>431</v>
      </c>
      <c r="D22" s="314" t="s">
        <v>230</v>
      </c>
      <c r="E22" s="330" t="s">
        <v>418</v>
      </c>
      <c r="F22" s="330"/>
      <c r="G22" s="315" t="s">
        <v>414</v>
      </c>
      <c r="H22" s="316">
        <v>1</v>
      </c>
      <c r="I22" s="317"/>
      <c r="J22" s="317">
        <f t="shared" si="0"/>
        <v>0</v>
      </c>
    </row>
    <row r="23" spans="1:13" ht="24" customHeight="1" x14ac:dyDescent="0.25">
      <c r="A23" s="314" t="s">
        <v>415</v>
      </c>
      <c r="B23" s="315" t="s">
        <v>433</v>
      </c>
      <c r="C23" s="315" t="s">
        <v>431</v>
      </c>
      <c r="D23" s="314" t="s">
        <v>231</v>
      </c>
      <c r="E23" s="330" t="s">
        <v>418</v>
      </c>
      <c r="F23" s="330"/>
      <c r="G23" s="315" t="s">
        <v>414</v>
      </c>
      <c r="H23" s="316">
        <v>1</v>
      </c>
      <c r="I23" s="317"/>
      <c r="J23" s="317">
        <f t="shared" si="0"/>
        <v>0</v>
      </c>
    </row>
    <row r="24" spans="1:13" ht="24" customHeight="1" x14ac:dyDescent="0.25">
      <c r="A24" s="314" t="s">
        <v>415</v>
      </c>
      <c r="B24" s="315" t="s">
        <v>433</v>
      </c>
      <c r="C24" s="315" t="s">
        <v>431</v>
      </c>
      <c r="D24" s="314" t="s">
        <v>232</v>
      </c>
      <c r="E24" s="330" t="s">
        <v>418</v>
      </c>
      <c r="F24" s="330"/>
      <c r="G24" s="315" t="s">
        <v>414</v>
      </c>
      <c r="H24" s="316">
        <v>1</v>
      </c>
      <c r="I24" s="317"/>
      <c r="J24" s="317">
        <f t="shared" si="0"/>
        <v>0</v>
      </c>
    </row>
    <row r="25" spans="1:13" ht="24" customHeight="1" x14ac:dyDescent="0.25">
      <c r="A25" s="314" t="s">
        <v>415</v>
      </c>
      <c r="B25" s="315" t="s">
        <v>433</v>
      </c>
      <c r="C25" s="315" t="s">
        <v>431</v>
      </c>
      <c r="D25" s="314" t="s">
        <v>234</v>
      </c>
      <c r="E25" s="330" t="s">
        <v>418</v>
      </c>
      <c r="F25" s="330"/>
      <c r="G25" s="315" t="s">
        <v>414</v>
      </c>
      <c r="H25" s="316">
        <v>1</v>
      </c>
      <c r="I25" s="317"/>
      <c r="J25" s="317">
        <f t="shared" si="0"/>
        <v>0</v>
      </c>
    </row>
    <row r="26" spans="1:13" ht="24" customHeight="1" x14ac:dyDescent="0.25">
      <c r="A26" s="314" t="s">
        <v>415</v>
      </c>
      <c r="B26" s="315" t="s">
        <v>433</v>
      </c>
      <c r="C26" s="315" t="s">
        <v>431</v>
      </c>
      <c r="D26" s="314" t="s">
        <v>235</v>
      </c>
      <c r="E26" s="330" t="s">
        <v>418</v>
      </c>
      <c r="F26" s="330"/>
      <c r="G26" s="315" t="s">
        <v>414</v>
      </c>
      <c r="H26" s="316">
        <v>1</v>
      </c>
      <c r="I26" s="317"/>
      <c r="J26" s="317">
        <f t="shared" si="0"/>
        <v>0</v>
      </c>
    </row>
    <row r="27" spans="1:13" ht="24" customHeight="1" x14ac:dyDescent="0.25">
      <c r="A27" s="314" t="s">
        <v>415</v>
      </c>
      <c r="B27" s="315" t="s">
        <v>433</v>
      </c>
      <c r="C27" s="315" t="s">
        <v>431</v>
      </c>
      <c r="D27" s="314" t="s">
        <v>236</v>
      </c>
      <c r="E27" s="330" t="s">
        <v>418</v>
      </c>
      <c r="F27" s="330"/>
      <c r="G27" s="315" t="s">
        <v>414</v>
      </c>
      <c r="H27" s="316">
        <v>1</v>
      </c>
      <c r="I27" s="317"/>
      <c r="J27" s="317">
        <f t="shared" si="0"/>
        <v>0</v>
      </c>
    </row>
    <row r="28" spans="1:13" x14ac:dyDescent="0.25">
      <c r="A28" s="318"/>
      <c r="B28" s="323"/>
      <c r="C28" s="323"/>
      <c r="D28" s="318"/>
      <c r="E28" s="318" t="s">
        <v>419</v>
      </c>
      <c r="F28" s="329">
        <f>M28/$M$2</f>
        <v>0</v>
      </c>
      <c r="G28" s="382" t="s">
        <v>420</v>
      </c>
      <c r="H28" s="319">
        <f>M28-F28</f>
        <v>0</v>
      </c>
      <c r="I28" s="382" t="s">
        <v>421</v>
      </c>
      <c r="J28" s="319">
        <f>F28+H28</f>
        <v>0</v>
      </c>
      <c r="M28" s="429">
        <f>I8+I7</f>
        <v>0</v>
      </c>
    </row>
    <row r="29" spans="1:13" x14ac:dyDescent="0.25">
      <c r="A29" s="318"/>
      <c r="B29" s="323"/>
      <c r="C29" s="323"/>
      <c r="D29" s="318"/>
      <c r="E29" s="318" t="s">
        <v>205</v>
      </c>
      <c r="F29" s="319">
        <f>J6*$G$2</f>
        <v>0</v>
      </c>
      <c r="G29" s="318"/>
      <c r="H29" s="445" t="s">
        <v>206</v>
      </c>
      <c r="I29" s="445"/>
      <c r="J29" s="319">
        <f>J6+F29</f>
        <v>0</v>
      </c>
    </row>
    <row r="30" spans="1:13" x14ac:dyDescent="0.25">
      <c r="A30" s="318"/>
      <c r="B30" s="323"/>
      <c r="C30" s="323"/>
      <c r="D30" s="318"/>
      <c r="E30" s="331" t="s">
        <v>434</v>
      </c>
      <c r="F30" s="332"/>
      <c r="G30" s="329">
        <f>TRUNC(J29*0.3,2)</f>
        <v>0</v>
      </c>
      <c r="H30" s="333"/>
      <c r="I30" s="333"/>
      <c r="J30" s="334"/>
    </row>
    <row r="31" spans="1:13" x14ac:dyDescent="0.25">
      <c r="A31" s="318"/>
      <c r="B31" s="323"/>
      <c r="C31" s="323"/>
      <c r="D31" s="318"/>
      <c r="E31" s="331" t="s">
        <v>437</v>
      </c>
      <c r="F31" s="332"/>
      <c r="G31" s="329"/>
      <c r="H31" s="335" t="s">
        <v>438</v>
      </c>
      <c r="I31" s="333"/>
      <c r="J31" s="334">
        <f>J29+G31+G30</f>
        <v>0</v>
      </c>
    </row>
    <row r="32" spans="1:13" ht="20.100000000000001" customHeight="1" thickBot="1" x14ac:dyDescent="0.3">
      <c r="A32" s="320"/>
      <c r="B32" s="324"/>
      <c r="C32" s="324"/>
      <c r="D32" s="320"/>
      <c r="E32" s="320"/>
      <c r="F32" s="320"/>
      <c r="G32" s="320" t="s">
        <v>422</v>
      </c>
      <c r="H32" s="321">
        <f>3*12</f>
        <v>36</v>
      </c>
      <c r="I32" s="320" t="s">
        <v>423</v>
      </c>
      <c r="J32" s="321">
        <f>H32*J30</f>
        <v>0</v>
      </c>
    </row>
    <row r="33" spans="1:10" ht="20.100000000000001" customHeight="1" thickTop="1" x14ac:dyDescent="0.25">
      <c r="A33" s="322"/>
      <c r="B33" s="327"/>
      <c r="C33" s="327"/>
      <c r="D33" s="322"/>
      <c r="E33" s="322"/>
      <c r="F33" s="322"/>
      <c r="G33" s="322"/>
      <c r="H33" s="322"/>
      <c r="I33" s="322"/>
      <c r="J33" s="322"/>
    </row>
    <row r="34" spans="1:10" ht="20.100000000000001" customHeight="1" x14ac:dyDescent="0.25">
      <c r="A34" s="303" t="s">
        <v>21</v>
      </c>
      <c r="B34" s="305" t="s">
        <v>406</v>
      </c>
      <c r="C34" s="305" t="s">
        <v>407</v>
      </c>
      <c r="D34" s="303" t="s">
        <v>168</v>
      </c>
      <c r="E34" s="440" t="s">
        <v>408</v>
      </c>
      <c r="F34" s="440"/>
      <c r="G34" s="305" t="s">
        <v>169</v>
      </c>
      <c r="H34" s="304" t="s">
        <v>409</v>
      </c>
      <c r="I34" s="304" t="s">
        <v>410</v>
      </c>
      <c r="J34" s="304" t="s">
        <v>411</v>
      </c>
    </row>
    <row r="35" spans="1:10" ht="24" customHeight="1" x14ac:dyDescent="0.25">
      <c r="A35" s="306" t="s">
        <v>412</v>
      </c>
      <c r="B35" s="307"/>
      <c r="C35" s="307"/>
      <c r="D35" s="306" t="s">
        <v>499</v>
      </c>
      <c r="E35" s="441" t="s">
        <v>413</v>
      </c>
      <c r="F35" s="441"/>
      <c r="G35" s="307" t="s">
        <v>414</v>
      </c>
      <c r="H35" s="308">
        <v>1</v>
      </c>
      <c r="I35" s="309">
        <f>SUM(J36:J56)</f>
        <v>0</v>
      </c>
      <c r="J35" s="309">
        <f t="shared" ref="J35:J56" si="1">TRUNC(H35*I35,2)</f>
        <v>0</v>
      </c>
    </row>
    <row r="36" spans="1:10" ht="24" customHeight="1" x14ac:dyDescent="0.25">
      <c r="A36" s="310" t="s">
        <v>430</v>
      </c>
      <c r="B36" s="311"/>
      <c r="C36" s="311"/>
      <c r="D36" s="310" t="s">
        <v>511</v>
      </c>
      <c r="E36" s="442" t="s">
        <v>413</v>
      </c>
      <c r="F36" s="442"/>
      <c r="G36" s="311" t="s">
        <v>414</v>
      </c>
      <c r="H36" s="312">
        <v>1</v>
      </c>
      <c r="I36" s="313"/>
      <c r="J36" s="313">
        <f t="shared" si="1"/>
        <v>0</v>
      </c>
    </row>
    <row r="37" spans="1:10" ht="24" customHeight="1" x14ac:dyDescent="0.25">
      <c r="A37" s="314" t="s">
        <v>415</v>
      </c>
      <c r="B37" s="315"/>
      <c r="C37" s="315"/>
      <c r="D37" s="314" t="s">
        <v>512</v>
      </c>
      <c r="E37" s="436" t="s">
        <v>416</v>
      </c>
      <c r="F37" s="436"/>
      <c r="G37" s="315" t="s">
        <v>414</v>
      </c>
      <c r="H37" s="316">
        <v>1</v>
      </c>
      <c r="I37" s="317"/>
      <c r="J37" s="317">
        <f t="shared" si="1"/>
        <v>0</v>
      </c>
    </row>
    <row r="38" spans="1:10" ht="24" customHeight="1" x14ac:dyDescent="0.25">
      <c r="A38" s="314" t="s">
        <v>415</v>
      </c>
      <c r="B38" s="315"/>
      <c r="C38" s="315"/>
      <c r="D38" s="314" t="s">
        <v>513</v>
      </c>
      <c r="E38" s="436" t="s">
        <v>417</v>
      </c>
      <c r="F38" s="436"/>
      <c r="G38" s="315" t="s">
        <v>414</v>
      </c>
      <c r="H38" s="316">
        <v>1</v>
      </c>
      <c r="I38" s="317"/>
      <c r="J38" s="317">
        <f t="shared" si="1"/>
        <v>0</v>
      </c>
    </row>
    <row r="39" spans="1:10" ht="24" customHeight="1" x14ac:dyDescent="0.25">
      <c r="A39" s="314" t="s">
        <v>415</v>
      </c>
      <c r="B39" s="315" t="s">
        <v>433</v>
      </c>
      <c r="C39" s="315" t="s">
        <v>431</v>
      </c>
      <c r="D39" s="314" t="s">
        <v>221</v>
      </c>
      <c r="E39" s="330" t="s">
        <v>432</v>
      </c>
      <c r="F39" s="330"/>
      <c r="G39" s="315" t="s">
        <v>414</v>
      </c>
      <c r="H39" s="316">
        <v>1</v>
      </c>
      <c r="I39" s="317"/>
      <c r="J39" s="317">
        <f t="shared" si="1"/>
        <v>0</v>
      </c>
    </row>
    <row r="40" spans="1:10" ht="24" customHeight="1" x14ac:dyDescent="0.25">
      <c r="A40" s="314" t="s">
        <v>415</v>
      </c>
      <c r="B40" s="315" t="s">
        <v>433</v>
      </c>
      <c r="C40" s="315" t="s">
        <v>431</v>
      </c>
      <c r="D40" s="314" t="s">
        <v>222</v>
      </c>
      <c r="E40" s="330" t="s">
        <v>432</v>
      </c>
      <c r="F40" s="330"/>
      <c r="G40" s="315" t="s">
        <v>414</v>
      </c>
      <c r="H40" s="316">
        <v>1</v>
      </c>
      <c r="I40" s="317"/>
      <c r="J40" s="317">
        <f t="shared" si="1"/>
        <v>0</v>
      </c>
    </row>
    <row r="41" spans="1:10" ht="24" customHeight="1" x14ac:dyDescent="0.25">
      <c r="A41" s="314" t="s">
        <v>415</v>
      </c>
      <c r="B41" s="315" t="s">
        <v>433</v>
      </c>
      <c r="C41" s="315" t="s">
        <v>431</v>
      </c>
      <c r="D41" s="314" t="s">
        <v>249</v>
      </c>
      <c r="E41" s="330" t="s">
        <v>417</v>
      </c>
      <c r="F41" s="330"/>
      <c r="G41" s="315" t="s">
        <v>414</v>
      </c>
      <c r="H41" s="316">
        <v>1</v>
      </c>
      <c r="I41" s="317"/>
      <c r="J41" s="317">
        <f t="shared" si="1"/>
        <v>0</v>
      </c>
    </row>
    <row r="42" spans="1:10" ht="24" customHeight="1" x14ac:dyDescent="0.25">
      <c r="A42" s="314" t="s">
        <v>415</v>
      </c>
      <c r="B42" s="315" t="s">
        <v>433</v>
      </c>
      <c r="C42" s="315" t="s">
        <v>431</v>
      </c>
      <c r="D42" s="314" t="s">
        <v>250</v>
      </c>
      <c r="E42" s="330" t="s">
        <v>417</v>
      </c>
      <c r="F42" s="330"/>
      <c r="G42" s="315" t="s">
        <v>414</v>
      </c>
      <c r="H42" s="316">
        <v>1</v>
      </c>
      <c r="I42" s="317"/>
      <c r="J42" s="317">
        <f t="shared" si="1"/>
        <v>0</v>
      </c>
    </row>
    <row r="43" spans="1:10" ht="24" customHeight="1" x14ac:dyDescent="0.25">
      <c r="A43" s="314" t="s">
        <v>415</v>
      </c>
      <c r="B43" s="315" t="s">
        <v>433</v>
      </c>
      <c r="C43" s="315" t="s">
        <v>431</v>
      </c>
      <c r="D43" s="314" t="s">
        <v>247</v>
      </c>
      <c r="E43" s="330" t="s">
        <v>417</v>
      </c>
      <c r="F43" s="330"/>
      <c r="G43" s="315" t="s">
        <v>414</v>
      </c>
      <c r="H43" s="316">
        <v>1</v>
      </c>
      <c r="I43" s="317"/>
      <c r="J43" s="317">
        <f t="shared" si="1"/>
        <v>0</v>
      </c>
    </row>
    <row r="44" spans="1:10" ht="24" customHeight="1" x14ac:dyDescent="0.25">
      <c r="A44" s="314" t="s">
        <v>415</v>
      </c>
      <c r="B44" s="315" t="s">
        <v>433</v>
      </c>
      <c r="C44" s="315" t="s">
        <v>431</v>
      </c>
      <c r="D44" s="314" t="s">
        <v>238</v>
      </c>
      <c r="E44" s="330" t="s">
        <v>417</v>
      </c>
      <c r="F44" s="330"/>
      <c r="G44" s="315" t="s">
        <v>414</v>
      </c>
      <c r="H44" s="316">
        <v>1</v>
      </c>
      <c r="I44" s="317"/>
      <c r="J44" s="317">
        <f t="shared" si="1"/>
        <v>0</v>
      </c>
    </row>
    <row r="45" spans="1:10" ht="24" customHeight="1" x14ac:dyDescent="0.25">
      <c r="A45" s="314" t="s">
        <v>415</v>
      </c>
      <c r="B45" s="315" t="s">
        <v>433</v>
      </c>
      <c r="C45" s="315" t="s">
        <v>431</v>
      </c>
      <c r="D45" s="314" t="s">
        <v>239</v>
      </c>
      <c r="E45" s="330" t="s">
        <v>417</v>
      </c>
      <c r="F45" s="330"/>
      <c r="G45" s="315" t="s">
        <v>414</v>
      </c>
      <c r="H45" s="316">
        <v>1</v>
      </c>
      <c r="I45" s="317"/>
      <c r="J45" s="317">
        <f t="shared" si="1"/>
        <v>0</v>
      </c>
    </row>
    <row r="46" spans="1:10" ht="24" customHeight="1" x14ac:dyDescent="0.25">
      <c r="A46" s="314" t="s">
        <v>415</v>
      </c>
      <c r="B46" s="315" t="s">
        <v>433</v>
      </c>
      <c r="C46" s="315" t="s">
        <v>431</v>
      </c>
      <c r="D46" s="314" t="s">
        <v>245</v>
      </c>
      <c r="E46" s="330" t="s">
        <v>417</v>
      </c>
      <c r="F46" s="330"/>
      <c r="G46" s="315" t="s">
        <v>414</v>
      </c>
      <c r="H46" s="316">
        <v>1</v>
      </c>
      <c r="I46" s="317"/>
      <c r="J46" s="317">
        <f t="shared" si="1"/>
        <v>0</v>
      </c>
    </row>
    <row r="47" spans="1:10" ht="24" customHeight="1" x14ac:dyDescent="0.25">
      <c r="A47" s="314" t="s">
        <v>415</v>
      </c>
      <c r="B47" s="315" t="s">
        <v>433</v>
      </c>
      <c r="C47" s="315" t="s">
        <v>431</v>
      </c>
      <c r="D47" s="314" t="s">
        <v>226</v>
      </c>
      <c r="E47" s="330" t="s">
        <v>418</v>
      </c>
      <c r="F47" s="330"/>
      <c r="G47" s="315" t="s">
        <v>414</v>
      </c>
      <c r="H47" s="316">
        <v>1</v>
      </c>
      <c r="I47" s="317"/>
      <c r="J47" s="317">
        <f t="shared" si="1"/>
        <v>0</v>
      </c>
    </row>
    <row r="48" spans="1:10" ht="24" customHeight="1" x14ac:dyDescent="0.25">
      <c r="A48" s="314" t="s">
        <v>415</v>
      </c>
      <c r="B48" s="315" t="s">
        <v>433</v>
      </c>
      <c r="C48" s="315" t="s">
        <v>431</v>
      </c>
      <c r="D48" s="314" t="s">
        <v>227</v>
      </c>
      <c r="E48" s="330" t="s">
        <v>418</v>
      </c>
      <c r="F48" s="330"/>
      <c r="G48" s="315" t="s">
        <v>414</v>
      </c>
      <c r="H48" s="316">
        <v>1</v>
      </c>
      <c r="I48" s="317"/>
      <c r="J48" s="317">
        <f t="shared" si="1"/>
        <v>0</v>
      </c>
    </row>
    <row r="49" spans="1:13" ht="24" customHeight="1" x14ac:dyDescent="0.25">
      <c r="A49" s="314" t="s">
        <v>415</v>
      </c>
      <c r="B49" s="315" t="s">
        <v>433</v>
      </c>
      <c r="C49" s="315" t="s">
        <v>431</v>
      </c>
      <c r="D49" s="314" t="s">
        <v>228</v>
      </c>
      <c r="E49" s="330" t="s">
        <v>418</v>
      </c>
      <c r="F49" s="330"/>
      <c r="G49" s="315" t="s">
        <v>414</v>
      </c>
      <c r="H49" s="316">
        <v>1</v>
      </c>
      <c r="I49" s="317"/>
      <c r="J49" s="317">
        <f t="shared" si="1"/>
        <v>0</v>
      </c>
    </row>
    <row r="50" spans="1:13" ht="24" customHeight="1" x14ac:dyDescent="0.25">
      <c r="A50" s="314" t="s">
        <v>415</v>
      </c>
      <c r="B50" s="315" t="s">
        <v>433</v>
      </c>
      <c r="C50" s="315" t="s">
        <v>431</v>
      </c>
      <c r="D50" s="314" t="s">
        <v>229</v>
      </c>
      <c r="E50" s="330" t="s">
        <v>418</v>
      </c>
      <c r="F50" s="330"/>
      <c r="G50" s="315" t="s">
        <v>414</v>
      </c>
      <c r="H50" s="316">
        <v>1</v>
      </c>
      <c r="I50" s="317"/>
      <c r="J50" s="317">
        <f t="shared" si="1"/>
        <v>0</v>
      </c>
    </row>
    <row r="51" spans="1:13" ht="24" customHeight="1" x14ac:dyDescent="0.25">
      <c r="A51" s="314" t="s">
        <v>415</v>
      </c>
      <c r="B51" s="315" t="s">
        <v>433</v>
      </c>
      <c r="C51" s="315" t="s">
        <v>431</v>
      </c>
      <c r="D51" s="314" t="s">
        <v>230</v>
      </c>
      <c r="E51" s="330" t="s">
        <v>418</v>
      </c>
      <c r="F51" s="330"/>
      <c r="G51" s="315" t="s">
        <v>414</v>
      </c>
      <c r="H51" s="316">
        <v>1</v>
      </c>
      <c r="I51" s="317"/>
      <c r="J51" s="317">
        <f t="shared" si="1"/>
        <v>0</v>
      </c>
    </row>
    <row r="52" spans="1:13" ht="24" customHeight="1" x14ac:dyDescent="0.25">
      <c r="A52" s="314" t="s">
        <v>415</v>
      </c>
      <c r="B52" s="315" t="s">
        <v>433</v>
      </c>
      <c r="C52" s="315" t="s">
        <v>431</v>
      </c>
      <c r="D52" s="314" t="s">
        <v>231</v>
      </c>
      <c r="E52" s="330" t="s">
        <v>418</v>
      </c>
      <c r="F52" s="330"/>
      <c r="G52" s="315" t="s">
        <v>414</v>
      </c>
      <c r="H52" s="316">
        <v>1</v>
      </c>
      <c r="I52" s="317"/>
      <c r="J52" s="317">
        <f t="shared" si="1"/>
        <v>0</v>
      </c>
    </row>
    <row r="53" spans="1:13" ht="24" customHeight="1" x14ac:dyDescent="0.25">
      <c r="A53" s="314" t="s">
        <v>415</v>
      </c>
      <c r="B53" s="315" t="s">
        <v>433</v>
      </c>
      <c r="C53" s="315" t="s">
        <v>431</v>
      </c>
      <c r="D53" s="314" t="s">
        <v>232</v>
      </c>
      <c r="E53" s="330" t="s">
        <v>418</v>
      </c>
      <c r="F53" s="330"/>
      <c r="G53" s="315" t="s">
        <v>414</v>
      </c>
      <c r="H53" s="316">
        <v>1</v>
      </c>
      <c r="I53" s="317"/>
      <c r="J53" s="317">
        <f t="shared" si="1"/>
        <v>0</v>
      </c>
    </row>
    <row r="54" spans="1:13" ht="24" customHeight="1" x14ac:dyDescent="0.25">
      <c r="A54" s="314" t="s">
        <v>415</v>
      </c>
      <c r="B54" s="315" t="s">
        <v>433</v>
      </c>
      <c r="C54" s="315" t="s">
        <v>431</v>
      </c>
      <c r="D54" s="314" t="s">
        <v>234</v>
      </c>
      <c r="E54" s="330" t="s">
        <v>418</v>
      </c>
      <c r="F54" s="330"/>
      <c r="G54" s="315" t="s">
        <v>414</v>
      </c>
      <c r="H54" s="316">
        <v>1</v>
      </c>
      <c r="I54" s="317"/>
      <c r="J54" s="317">
        <f t="shared" si="1"/>
        <v>0</v>
      </c>
    </row>
    <row r="55" spans="1:13" ht="24" customHeight="1" x14ac:dyDescent="0.25">
      <c r="A55" s="314" t="s">
        <v>415</v>
      </c>
      <c r="B55" s="315" t="s">
        <v>433</v>
      </c>
      <c r="C55" s="315" t="s">
        <v>431</v>
      </c>
      <c r="D55" s="314" t="s">
        <v>235</v>
      </c>
      <c r="E55" s="330" t="s">
        <v>418</v>
      </c>
      <c r="F55" s="330"/>
      <c r="G55" s="315" t="s">
        <v>414</v>
      </c>
      <c r="H55" s="316">
        <v>1</v>
      </c>
      <c r="I55" s="317"/>
      <c r="J55" s="317">
        <f t="shared" si="1"/>
        <v>0</v>
      </c>
    </row>
    <row r="56" spans="1:13" ht="24" customHeight="1" x14ac:dyDescent="0.25">
      <c r="A56" s="314" t="s">
        <v>415</v>
      </c>
      <c r="B56" s="315" t="s">
        <v>433</v>
      </c>
      <c r="C56" s="315" t="s">
        <v>431</v>
      </c>
      <c r="D56" s="314" t="s">
        <v>236</v>
      </c>
      <c r="E56" s="330" t="s">
        <v>418</v>
      </c>
      <c r="F56" s="330"/>
      <c r="G56" s="315" t="s">
        <v>414</v>
      </c>
      <c r="H56" s="316">
        <v>1</v>
      </c>
      <c r="I56" s="317"/>
      <c r="J56" s="317">
        <f t="shared" si="1"/>
        <v>0</v>
      </c>
    </row>
    <row r="57" spans="1:13" x14ac:dyDescent="0.25">
      <c r="A57" s="318"/>
      <c r="B57" s="323"/>
      <c r="C57" s="323"/>
      <c r="D57" s="318"/>
      <c r="E57" s="318" t="s">
        <v>419</v>
      </c>
      <c r="F57" s="329">
        <f>M57/$M$2</f>
        <v>0</v>
      </c>
      <c r="G57" s="382" t="s">
        <v>420</v>
      </c>
      <c r="H57" s="319">
        <f>M57-F57</f>
        <v>0</v>
      </c>
      <c r="I57" s="382" t="s">
        <v>421</v>
      </c>
      <c r="J57" s="319">
        <f>F57+H57</f>
        <v>0</v>
      </c>
      <c r="K57" s="383"/>
      <c r="L57" s="383"/>
      <c r="M57" s="429">
        <f>I37+I36</f>
        <v>0</v>
      </c>
    </row>
    <row r="58" spans="1:13" ht="15" customHeight="1" x14ac:dyDescent="0.25">
      <c r="A58" s="318"/>
      <c r="B58" s="323"/>
      <c r="C58" s="323"/>
      <c r="D58" s="318"/>
      <c r="E58" s="318" t="s">
        <v>205</v>
      </c>
      <c r="F58" s="319">
        <f>J35*$G$2</f>
        <v>0</v>
      </c>
      <c r="G58" s="318"/>
      <c r="H58" s="445" t="s">
        <v>206</v>
      </c>
      <c r="I58" s="445"/>
      <c r="J58" s="319">
        <f>J35+F58</f>
        <v>0</v>
      </c>
    </row>
    <row r="59" spans="1:13" ht="24.95" customHeight="1" x14ac:dyDescent="0.25">
      <c r="A59" s="320"/>
      <c r="B59" s="323"/>
      <c r="C59" s="323"/>
      <c r="D59" s="318"/>
      <c r="E59" s="331" t="s">
        <v>434</v>
      </c>
      <c r="F59" s="332"/>
      <c r="G59" s="329">
        <f>TRUNC(J58*0.3,2)</f>
        <v>0</v>
      </c>
      <c r="H59" s="333"/>
      <c r="I59" s="333"/>
      <c r="J59" s="334"/>
    </row>
    <row r="60" spans="1:13" x14ac:dyDescent="0.25">
      <c r="A60" s="318"/>
      <c r="B60" s="323"/>
      <c r="C60" s="323"/>
      <c r="D60" s="318"/>
      <c r="E60" s="331" t="s">
        <v>437</v>
      </c>
      <c r="F60" s="332"/>
      <c r="G60" s="329"/>
      <c r="H60" s="335" t="s">
        <v>438</v>
      </c>
      <c r="I60" s="333"/>
      <c r="J60" s="334">
        <f>J58+G60+G59</f>
        <v>0</v>
      </c>
    </row>
    <row r="61" spans="1:13" ht="24.95" customHeight="1" thickBot="1" x14ac:dyDescent="0.3">
      <c r="A61" s="320"/>
      <c r="B61" s="324"/>
      <c r="C61" s="324"/>
      <c r="D61" s="320"/>
      <c r="E61" s="320"/>
      <c r="F61" s="320"/>
      <c r="G61" s="320" t="s">
        <v>422</v>
      </c>
      <c r="H61" s="321">
        <v>12</v>
      </c>
      <c r="I61" s="320" t="s">
        <v>423</v>
      </c>
      <c r="J61" s="321">
        <f>H61*J60</f>
        <v>0</v>
      </c>
    </row>
    <row r="62" spans="1:13" ht="20.100000000000001" customHeight="1" thickTop="1" x14ac:dyDescent="0.25">
      <c r="A62" s="322"/>
      <c r="B62" s="327"/>
      <c r="C62" s="327"/>
      <c r="D62" s="322"/>
      <c r="E62" s="322"/>
      <c r="F62" s="322"/>
      <c r="G62" s="322"/>
      <c r="H62" s="322"/>
      <c r="I62" s="322"/>
      <c r="J62" s="322"/>
    </row>
    <row r="63" spans="1:13" ht="18" customHeight="1" x14ac:dyDescent="0.25">
      <c r="A63" s="303" t="s">
        <v>22</v>
      </c>
      <c r="B63" s="305" t="s">
        <v>406</v>
      </c>
      <c r="C63" s="305" t="s">
        <v>407</v>
      </c>
      <c r="D63" s="303" t="s">
        <v>168</v>
      </c>
      <c r="E63" s="440" t="s">
        <v>408</v>
      </c>
      <c r="F63" s="440"/>
      <c r="G63" s="305" t="s">
        <v>169</v>
      </c>
      <c r="H63" s="304" t="s">
        <v>409</v>
      </c>
      <c r="I63" s="304" t="s">
        <v>410</v>
      </c>
      <c r="J63" s="304" t="s">
        <v>411</v>
      </c>
    </row>
    <row r="64" spans="1:13" ht="30" customHeight="1" x14ac:dyDescent="0.25">
      <c r="A64" s="306" t="s">
        <v>412</v>
      </c>
      <c r="B64" s="307"/>
      <c r="C64" s="307"/>
      <c r="D64" s="306" t="s">
        <v>500</v>
      </c>
      <c r="E64" s="441" t="s">
        <v>413</v>
      </c>
      <c r="F64" s="441"/>
      <c r="G64" s="307" t="s">
        <v>414</v>
      </c>
      <c r="H64" s="308">
        <v>1</v>
      </c>
      <c r="I64" s="309">
        <f>SUM(J65:J85)</f>
        <v>0</v>
      </c>
      <c r="J64" s="309">
        <f t="shared" ref="J64:J85" si="2">TRUNC(H64*I64,2)</f>
        <v>0</v>
      </c>
    </row>
    <row r="65" spans="1:10" ht="24" customHeight="1" x14ac:dyDescent="0.25">
      <c r="A65" s="310" t="s">
        <v>430</v>
      </c>
      <c r="B65" s="311"/>
      <c r="C65" s="311"/>
      <c r="D65" s="310" t="s">
        <v>511</v>
      </c>
      <c r="E65" s="442" t="s">
        <v>413</v>
      </c>
      <c r="F65" s="442"/>
      <c r="G65" s="311" t="s">
        <v>414</v>
      </c>
      <c r="H65" s="312">
        <v>1</v>
      </c>
      <c r="I65" s="313"/>
      <c r="J65" s="313">
        <f t="shared" si="2"/>
        <v>0</v>
      </c>
    </row>
    <row r="66" spans="1:10" ht="24" customHeight="1" x14ac:dyDescent="0.25">
      <c r="A66" s="314" t="s">
        <v>415</v>
      </c>
      <c r="B66" s="315"/>
      <c r="C66" s="315"/>
      <c r="D66" s="314" t="s">
        <v>514</v>
      </c>
      <c r="E66" s="436" t="s">
        <v>416</v>
      </c>
      <c r="F66" s="436"/>
      <c r="G66" s="315" t="s">
        <v>414</v>
      </c>
      <c r="H66" s="316">
        <v>1</v>
      </c>
      <c r="I66" s="317"/>
      <c r="J66" s="317">
        <f t="shared" si="2"/>
        <v>0</v>
      </c>
    </row>
    <row r="67" spans="1:10" ht="30" customHeight="1" x14ac:dyDescent="0.25">
      <c r="A67" s="314" t="s">
        <v>415</v>
      </c>
      <c r="B67" s="315"/>
      <c r="C67" s="315"/>
      <c r="D67" s="314" t="s">
        <v>513</v>
      </c>
      <c r="E67" s="330" t="s">
        <v>417</v>
      </c>
      <c r="F67" s="330"/>
      <c r="G67" s="315" t="s">
        <v>414</v>
      </c>
      <c r="H67" s="316">
        <v>1</v>
      </c>
      <c r="I67" s="317"/>
      <c r="J67" s="317">
        <f t="shared" si="2"/>
        <v>0</v>
      </c>
    </row>
    <row r="68" spans="1:10" ht="24" customHeight="1" x14ac:dyDescent="0.25">
      <c r="A68" s="314" t="s">
        <v>415</v>
      </c>
      <c r="B68" s="315" t="s">
        <v>433</v>
      </c>
      <c r="C68" s="315" t="s">
        <v>431</v>
      </c>
      <c r="D68" s="314" t="s">
        <v>221</v>
      </c>
      <c r="E68" s="330" t="s">
        <v>432</v>
      </c>
      <c r="F68" s="330"/>
      <c r="G68" s="315" t="s">
        <v>414</v>
      </c>
      <c r="H68" s="316">
        <v>1</v>
      </c>
      <c r="I68" s="317"/>
      <c r="J68" s="317">
        <f t="shared" si="2"/>
        <v>0</v>
      </c>
    </row>
    <row r="69" spans="1:10" ht="24" customHeight="1" x14ac:dyDescent="0.25">
      <c r="A69" s="314" t="s">
        <v>415</v>
      </c>
      <c r="B69" s="315" t="s">
        <v>433</v>
      </c>
      <c r="C69" s="315" t="s">
        <v>431</v>
      </c>
      <c r="D69" s="314" t="s">
        <v>222</v>
      </c>
      <c r="E69" s="330" t="s">
        <v>432</v>
      </c>
      <c r="F69" s="330"/>
      <c r="G69" s="315" t="s">
        <v>414</v>
      </c>
      <c r="H69" s="316">
        <v>1</v>
      </c>
      <c r="I69" s="317"/>
      <c r="J69" s="317">
        <f t="shared" si="2"/>
        <v>0</v>
      </c>
    </row>
    <row r="70" spans="1:10" ht="24" customHeight="1" x14ac:dyDescent="0.25">
      <c r="A70" s="314" t="s">
        <v>415</v>
      </c>
      <c r="B70" s="315" t="s">
        <v>433</v>
      </c>
      <c r="C70" s="315" t="s">
        <v>431</v>
      </c>
      <c r="D70" s="314" t="s">
        <v>249</v>
      </c>
      <c r="E70" s="330" t="s">
        <v>417</v>
      </c>
      <c r="F70" s="330"/>
      <c r="G70" s="315" t="s">
        <v>414</v>
      </c>
      <c r="H70" s="316">
        <v>1</v>
      </c>
      <c r="I70" s="317"/>
      <c r="J70" s="317">
        <f t="shared" si="2"/>
        <v>0</v>
      </c>
    </row>
    <row r="71" spans="1:10" ht="24" customHeight="1" x14ac:dyDescent="0.25">
      <c r="A71" s="314" t="s">
        <v>415</v>
      </c>
      <c r="B71" s="315" t="s">
        <v>433</v>
      </c>
      <c r="C71" s="315" t="s">
        <v>431</v>
      </c>
      <c r="D71" s="314" t="s">
        <v>250</v>
      </c>
      <c r="E71" s="330" t="s">
        <v>417</v>
      </c>
      <c r="F71" s="330"/>
      <c r="G71" s="315" t="s">
        <v>414</v>
      </c>
      <c r="H71" s="316">
        <v>1</v>
      </c>
      <c r="I71" s="317"/>
      <c r="J71" s="317">
        <f t="shared" si="2"/>
        <v>0</v>
      </c>
    </row>
    <row r="72" spans="1:10" ht="24" customHeight="1" x14ac:dyDescent="0.25">
      <c r="A72" s="314" t="s">
        <v>415</v>
      </c>
      <c r="B72" s="315" t="s">
        <v>433</v>
      </c>
      <c r="C72" s="315" t="s">
        <v>431</v>
      </c>
      <c r="D72" s="314" t="s">
        <v>247</v>
      </c>
      <c r="E72" s="330" t="s">
        <v>417</v>
      </c>
      <c r="F72" s="330"/>
      <c r="G72" s="315" t="s">
        <v>414</v>
      </c>
      <c r="H72" s="316">
        <v>1</v>
      </c>
      <c r="I72" s="317"/>
      <c r="J72" s="317">
        <f t="shared" si="2"/>
        <v>0</v>
      </c>
    </row>
    <row r="73" spans="1:10" ht="24" customHeight="1" x14ac:dyDescent="0.25">
      <c r="A73" s="314" t="s">
        <v>415</v>
      </c>
      <c r="B73" s="315" t="s">
        <v>433</v>
      </c>
      <c r="C73" s="315" t="s">
        <v>431</v>
      </c>
      <c r="D73" s="314" t="s">
        <v>238</v>
      </c>
      <c r="E73" s="330" t="s">
        <v>417</v>
      </c>
      <c r="F73" s="330"/>
      <c r="G73" s="315" t="s">
        <v>414</v>
      </c>
      <c r="H73" s="316">
        <v>1</v>
      </c>
      <c r="I73" s="317"/>
      <c r="J73" s="317">
        <f t="shared" si="2"/>
        <v>0</v>
      </c>
    </row>
    <row r="74" spans="1:10" ht="24" customHeight="1" x14ac:dyDescent="0.25">
      <c r="A74" s="314" t="s">
        <v>415</v>
      </c>
      <c r="B74" s="315" t="s">
        <v>433</v>
      </c>
      <c r="C74" s="315" t="s">
        <v>431</v>
      </c>
      <c r="D74" s="314" t="s">
        <v>239</v>
      </c>
      <c r="E74" s="330" t="s">
        <v>417</v>
      </c>
      <c r="F74" s="330"/>
      <c r="G74" s="315" t="s">
        <v>414</v>
      </c>
      <c r="H74" s="316">
        <v>1</v>
      </c>
      <c r="I74" s="317"/>
      <c r="J74" s="317">
        <f t="shared" si="2"/>
        <v>0</v>
      </c>
    </row>
    <row r="75" spans="1:10" ht="24" customHeight="1" x14ac:dyDescent="0.25">
      <c r="A75" s="314" t="s">
        <v>415</v>
      </c>
      <c r="B75" s="315" t="s">
        <v>433</v>
      </c>
      <c r="C75" s="315" t="s">
        <v>431</v>
      </c>
      <c r="D75" s="314" t="s">
        <v>245</v>
      </c>
      <c r="E75" s="330" t="s">
        <v>417</v>
      </c>
      <c r="F75" s="330"/>
      <c r="G75" s="315" t="s">
        <v>414</v>
      </c>
      <c r="H75" s="316">
        <v>1</v>
      </c>
      <c r="I75" s="317"/>
      <c r="J75" s="317">
        <f t="shared" si="2"/>
        <v>0</v>
      </c>
    </row>
    <row r="76" spans="1:10" ht="24" customHeight="1" x14ac:dyDescent="0.25">
      <c r="A76" s="314" t="s">
        <v>415</v>
      </c>
      <c r="B76" s="315" t="s">
        <v>433</v>
      </c>
      <c r="C76" s="315" t="s">
        <v>431</v>
      </c>
      <c r="D76" s="314" t="s">
        <v>226</v>
      </c>
      <c r="E76" s="330" t="s">
        <v>418</v>
      </c>
      <c r="F76" s="330"/>
      <c r="G76" s="315" t="s">
        <v>414</v>
      </c>
      <c r="H76" s="316">
        <v>1</v>
      </c>
      <c r="I76" s="317"/>
      <c r="J76" s="317">
        <f t="shared" si="2"/>
        <v>0</v>
      </c>
    </row>
    <row r="77" spans="1:10" ht="24" customHeight="1" x14ac:dyDescent="0.25">
      <c r="A77" s="314" t="s">
        <v>415</v>
      </c>
      <c r="B77" s="315" t="s">
        <v>433</v>
      </c>
      <c r="C77" s="315" t="s">
        <v>431</v>
      </c>
      <c r="D77" s="314" t="s">
        <v>227</v>
      </c>
      <c r="E77" s="330" t="s">
        <v>418</v>
      </c>
      <c r="F77" s="330"/>
      <c r="G77" s="315" t="s">
        <v>414</v>
      </c>
      <c r="H77" s="316">
        <v>1</v>
      </c>
      <c r="I77" s="317"/>
      <c r="J77" s="317">
        <f t="shared" si="2"/>
        <v>0</v>
      </c>
    </row>
    <row r="78" spans="1:10" ht="24" customHeight="1" x14ac:dyDescent="0.25">
      <c r="A78" s="314" t="s">
        <v>415</v>
      </c>
      <c r="B78" s="315" t="s">
        <v>433</v>
      </c>
      <c r="C78" s="315" t="s">
        <v>431</v>
      </c>
      <c r="D78" s="314" t="s">
        <v>228</v>
      </c>
      <c r="E78" s="330" t="s">
        <v>418</v>
      </c>
      <c r="F78" s="330"/>
      <c r="G78" s="315" t="s">
        <v>414</v>
      </c>
      <c r="H78" s="316">
        <v>1</v>
      </c>
      <c r="I78" s="317"/>
      <c r="J78" s="317">
        <f t="shared" si="2"/>
        <v>0</v>
      </c>
    </row>
    <row r="79" spans="1:10" ht="24" customHeight="1" x14ac:dyDescent="0.25">
      <c r="A79" s="314" t="s">
        <v>415</v>
      </c>
      <c r="B79" s="315" t="s">
        <v>433</v>
      </c>
      <c r="C79" s="315" t="s">
        <v>431</v>
      </c>
      <c r="D79" s="314" t="s">
        <v>229</v>
      </c>
      <c r="E79" s="330" t="s">
        <v>418</v>
      </c>
      <c r="F79" s="330"/>
      <c r="G79" s="315" t="s">
        <v>414</v>
      </c>
      <c r="H79" s="316">
        <v>1</v>
      </c>
      <c r="I79" s="317"/>
      <c r="J79" s="317">
        <f t="shared" si="2"/>
        <v>0</v>
      </c>
    </row>
    <row r="80" spans="1:10" ht="24" customHeight="1" x14ac:dyDescent="0.25">
      <c r="A80" s="314" t="s">
        <v>415</v>
      </c>
      <c r="B80" s="315" t="s">
        <v>433</v>
      </c>
      <c r="C80" s="315" t="s">
        <v>431</v>
      </c>
      <c r="D80" s="314" t="s">
        <v>230</v>
      </c>
      <c r="E80" s="330" t="s">
        <v>418</v>
      </c>
      <c r="F80" s="330"/>
      <c r="G80" s="315" t="s">
        <v>414</v>
      </c>
      <c r="H80" s="316">
        <v>1</v>
      </c>
      <c r="I80" s="317"/>
      <c r="J80" s="317">
        <f t="shared" si="2"/>
        <v>0</v>
      </c>
    </row>
    <row r="81" spans="1:13" ht="24" customHeight="1" x14ac:dyDescent="0.25">
      <c r="A81" s="314" t="s">
        <v>415</v>
      </c>
      <c r="B81" s="315" t="s">
        <v>433</v>
      </c>
      <c r="C81" s="315" t="s">
        <v>431</v>
      </c>
      <c r="D81" s="314" t="s">
        <v>231</v>
      </c>
      <c r="E81" s="330" t="s">
        <v>418</v>
      </c>
      <c r="F81" s="330"/>
      <c r="G81" s="315" t="s">
        <v>414</v>
      </c>
      <c r="H81" s="316">
        <v>1</v>
      </c>
      <c r="I81" s="317"/>
      <c r="J81" s="317">
        <f t="shared" si="2"/>
        <v>0</v>
      </c>
    </row>
    <row r="82" spans="1:13" ht="24" customHeight="1" x14ac:dyDescent="0.25">
      <c r="A82" s="314" t="s">
        <v>415</v>
      </c>
      <c r="B82" s="315" t="s">
        <v>433</v>
      </c>
      <c r="C82" s="315" t="s">
        <v>431</v>
      </c>
      <c r="D82" s="314" t="s">
        <v>232</v>
      </c>
      <c r="E82" s="330" t="s">
        <v>418</v>
      </c>
      <c r="F82" s="330"/>
      <c r="G82" s="315" t="s">
        <v>414</v>
      </c>
      <c r="H82" s="316">
        <v>1</v>
      </c>
      <c r="I82" s="317"/>
      <c r="J82" s="317">
        <f t="shared" si="2"/>
        <v>0</v>
      </c>
    </row>
    <row r="83" spans="1:13" ht="24" customHeight="1" x14ac:dyDescent="0.25">
      <c r="A83" s="314" t="s">
        <v>415</v>
      </c>
      <c r="B83" s="315" t="s">
        <v>433</v>
      </c>
      <c r="C83" s="315" t="s">
        <v>431</v>
      </c>
      <c r="D83" s="314" t="s">
        <v>234</v>
      </c>
      <c r="E83" s="330" t="s">
        <v>418</v>
      </c>
      <c r="F83" s="330"/>
      <c r="G83" s="315" t="s">
        <v>414</v>
      </c>
      <c r="H83" s="316">
        <v>1</v>
      </c>
      <c r="I83" s="317"/>
      <c r="J83" s="317">
        <f t="shared" si="2"/>
        <v>0</v>
      </c>
    </row>
    <row r="84" spans="1:13" ht="24" customHeight="1" x14ac:dyDescent="0.25">
      <c r="A84" s="314" t="s">
        <v>415</v>
      </c>
      <c r="B84" s="315" t="s">
        <v>433</v>
      </c>
      <c r="C84" s="315" t="s">
        <v>431</v>
      </c>
      <c r="D84" s="314" t="s">
        <v>235</v>
      </c>
      <c r="E84" s="330" t="s">
        <v>418</v>
      </c>
      <c r="F84" s="330"/>
      <c r="G84" s="315" t="s">
        <v>414</v>
      </c>
      <c r="H84" s="316">
        <v>1</v>
      </c>
      <c r="I84" s="317"/>
      <c r="J84" s="317">
        <f t="shared" si="2"/>
        <v>0</v>
      </c>
    </row>
    <row r="85" spans="1:13" ht="24" customHeight="1" x14ac:dyDescent="0.25">
      <c r="A85" s="314" t="s">
        <v>415</v>
      </c>
      <c r="B85" s="315" t="s">
        <v>433</v>
      </c>
      <c r="C85" s="315" t="s">
        <v>431</v>
      </c>
      <c r="D85" s="314" t="s">
        <v>236</v>
      </c>
      <c r="E85" s="330" t="s">
        <v>418</v>
      </c>
      <c r="F85" s="330"/>
      <c r="G85" s="315" t="s">
        <v>414</v>
      </c>
      <c r="H85" s="316">
        <v>1</v>
      </c>
      <c r="I85" s="317"/>
      <c r="J85" s="317">
        <f t="shared" si="2"/>
        <v>0</v>
      </c>
    </row>
    <row r="86" spans="1:13" x14ac:dyDescent="0.25">
      <c r="A86" s="318"/>
      <c r="B86" s="323"/>
      <c r="C86" s="323"/>
      <c r="D86" s="318"/>
      <c r="E86" s="318" t="s">
        <v>419</v>
      </c>
      <c r="F86" s="329">
        <f>M86/$M$2</f>
        <v>0</v>
      </c>
      <c r="G86" s="382" t="s">
        <v>420</v>
      </c>
      <c r="H86" s="319">
        <f>M86-F86</f>
        <v>0</v>
      </c>
      <c r="I86" s="382" t="s">
        <v>421</v>
      </c>
      <c r="J86" s="319">
        <f>F86+H86</f>
        <v>0</v>
      </c>
      <c r="M86" s="429">
        <f>J66+J65</f>
        <v>0</v>
      </c>
    </row>
    <row r="87" spans="1:13" ht="15" customHeight="1" x14ac:dyDescent="0.25">
      <c r="A87" s="318"/>
      <c r="B87" s="323"/>
      <c r="C87" s="323"/>
      <c r="D87" s="318"/>
      <c r="E87" s="318" t="s">
        <v>205</v>
      </c>
      <c r="F87" s="319">
        <f>J64*$G$2</f>
        <v>0</v>
      </c>
      <c r="G87" s="318"/>
      <c r="H87" s="445" t="s">
        <v>206</v>
      </c>
      <c r="I87" s="445"/>
      <c r="J87" s="319">
        <f>J64+F87</f>
        <v>0</v>
      </c>
    </row>
    <row r="88" spans="1:13" ht="24.95" customHeight="1" x14ac:dyDescent="0.25">
      <c r="A88" s="320"/>
      <c r="B88" s="323"/>
      <c r="C88" s="323"/>
      <c r="D88" s="318"/>
      <c r="E88" s="331" t="s">
        <v>434</v>
      </c>
      <c r="F88" s="332"/>
      <c r="G88" s="329">
        <f>TRUNC(J87*0.3,2)</f>
        <v>0</v>
      </c>
      <c r="H88" s="333"/>
      <c r="I88" s="333"/>
      <c r="J88" s="334"/>
    </row>
    <row r="89" spans="1:13" x14ac:dyDescent="0.25">
      <c r="A89" s="318"/>
      <c r="B89" s="323"/>
      <c r="C89" s="323"/>
      <c r="D89" s="318"/>
      <c r="E89" s="331" t="s">
        <v>437</v>
      </c>
      <c r="F89" s="332"/>
      <c r="G89" s="329"/>
      <c r="H89" s="335" t="s">
        <v>438</v>
      </c>
      <c r="I89" s="333"/>
      <c r="J89" s="334">
        <f>J87+G89+G88</f>
        <v>0</v>
      </c>
    </row>
    <row r="90" spans="1:13" ht="24.95" customHeight="1" thickBot="1" x14ac:dyDescent="0.3">
      <c r="A90" s="320"/>
      <c r="B90" s="324"/>
      <c r="C90" s="324"/>
      <c r="D90" s="320"/>
      <c r="E90" s="320"/>
      <c r="F90" s="320"/>
      <c r="G90" s="320" t="s">
        <v>422</v>
      </c>
      <c r="H90" s="321">
        <v>12</v>
      </c>
      <c r="I90" s="320" t="s">
        <v>423</v>
      </c>
      <c r="J90" s="321">
        <f>H90*J89</f>
        <v>0</v>
      </c>
    </row>
    <row r="91" spans="1:13" ht="20.100000000000001" customHeight="1" thickTop="1" x14ac:dyDescent="0.25">
      <c r="A91" s="322"/>
      <c r="B91" s="327"/>
      <c r="C91" s="327"/>
      <c r="D91" s="322"/>
      <c r="E91" s="322"/>
      <c r="F91" s="322"/>
      <c r="G91" s="322"/>
      <c r="H91" s="322"/>
      <c r="I91" s="322"/>
      <c r="J91" s="322"/>
    </row>
    <row r="92" spans="1:13" ht="18" customHeight="1" x14ac:dyDescent="0.25">
      <c r="A92" s="303" t="s">
        <v>23</v>
      </c>
      <c r="B92" s="305" t="s">
        <v>406</v>
      </c>
      <c r="C92" s="305" t="s">
        <v>407</v>
      </c>
      <c r="D92" s="303" t="s">
        <v>168</v>
      </c>
      <c r="E92" s="440" t="s">
        <v>408</v>
      </c>
      <c r="F92" s="440"/>
      <c r="G92" s="305" t="s">
        <v>169</v>
      </c>
      <c r="H92" s="304" t="s">
        <v>409</v>
      </c>
      <c r="I92" s="304" t="s">
        <v>410</v>
      </c>
      <c r="J92" s="304" t="s">
        <v>411</v>
      </c>
    </row>
    <row r="93" spans="1:13" ht="24" customHeight="1" x14ac:dyDescent="0.25">
      <c r="A93" s="306" t="s">
        <v>412</v>
      </c>
      <c r="B93" s="307"/>
      <c r="C93" s="307"/>
      <c r="D93" s="306" t="s">
        <v>501</v>
      </c>
      <c r="E93" s="441" t="s">
        <v>413</v>
      </c>
      <c r="F93" s="441"/>
      <c r="G93" s="307" t="s">
        <v>414</v>
      </c>
      <c r="H93" s="308">
        <v>1</v>
      </c>
      <c r="I93" s="309">
        <f>SUM(J94:J122)</f>
        <v>0</v>
      </c>
      <c r="J93" s="309">
        <f t="shared" ref="J93:J122" si="3">TRUNC(H93*I93,2)</f>
        <v>0</v>
      </c>
    </row>
    <row r="94" spans="1:13" ht="31.5" customHeight="1" x14ac:dyDescent="0.25">
      <c r="A94" s="310" t="s">
        <v>430</v>
      </c>
      <c r="B94" s="311"/>
      <c r="C94" s="311"/>
      <c r="D94" s="310" t="s">
        <v>515</v>
      </c>
      <c r="E94" s="422" t="s">
        <v>413</v>
      </c>
      <c r="F94" s="422"/>
      <c r="G94" s="311" t="s">
        <v>414</v>
      </c>
      <c r="H94" s="312">
        <v>1</v>
      </c>
      <c r="I94" s="313"/>
      <c r="J94" s="313">
        <f t="shared" si="3"/>
        <v>0</v>
      </c>
    </row>
    <row r="95" spans="1:13" ht="24" customHeight="1" x14ac:dyDescent="0.25">
      <c r="A95" s="314" t="s">
        <v>415</v>
      </c>
      <c r="B95" s="315"/>
      <c r="C95" s="315"/>
      <c r="D95" s="314" t="s">
        <v>516</v>
      </c>
      <c r="E95" s="330" t="s">
        <v>416</v>
      </c>
      <c r="F95" s="330"/>
      <c r="G95" s="315" t="s">
        <v>414</v>
      </c>
      <c r="H95" s="316">
        <v>1</v>
      </c>
      <c r="I95" s="317"/>
      <c r="J95" s="317">
        <f t="shared" si="3"/>
        <v>0</v>
      </c>
    </row>
    <row r="96" spans="1:13" ht="33" customHeight="1" x14ac:dyDescent="0.25">
      <c r="A96" s="314" t="s">
        <v>415</v>
      </c>
      <c r="B96" s="315"/>
      <c r="C96" s="315"/>
      <c r="D96" s="314" t="s">
        <v>513</v>
      </c>
      <c r="E96" s="330" t="s">
        <v>417</v>
      </c>
      <c r="F96" s="330"/>
      <c r="G96" s="315" t="s">
        <v>414</v>
      </c>
      <c r="H96" s="316">
        <v>1</v>
      </c>
      <c r="I96" s="317"/>
      <c r="J96" s="317">
        <f t="shared" si="3"/>
        <v>0</v>
      </c>
    </row>
    <row r="97" spans="1:13" ht="24" customHeight="1" x14ac:dyDescent="0.25">
      <c r="A97" s="314" t="s">
        <v>415</v>
      </c>
      <c r="B97" s="315" t="s">
        <v>433</v>
      </c>
      <c r="C97" s="315" t="s">
        <v>431</v>
      </c>
      <c r="D97" s="314" t="s">
        <v>221</v>
      </c>
      <c r="E97" s="330" t="s">
        <v>432</v>
      </c>
      <c r="F97" s="330"/>
      <c r="G97" s="315" t="s">
        <v>414</v>
      </c>
      <c r="H97" s="316">
        <v>1</v>
      </c>
      <c r="I97" s="317"/>
      <c r="J97" s="317">
        <f t="shared" si="3"/>
        <v>0</v>
      </c>
    </row>
    <row r="98" spans="1:13" ht="24" customHeight="1" x14ac:dyDescent="0.25">
      <c r="A98" s="314" t="s">
        <v>415</v>
      </c>
      <c r="B98" s="315" t="s">
        <v>433</v>
      </c>
      <c r="C98" s="315" t="s">
        <v>431</v>
      </c>
      <c r="D98" s="314" t="s">
        <v>222</v>
      </c>
      <c r="E98" s="330" t="s">
        <v>432</v>
      </c>
      <c r="F98" s="330"/>
      <c r="G98" s="315" t="s">
        <v>414</v>
      </c>
      <c r="H98" s="316">
        <v>1</v>
      </c>
      <c r="I98" s="317"/>
      <c r="J98" s="317">
        <f t="shared" si="3"/>
        <v>0</v>
      </c>
    </row>
    <row r="99" spans="1:13" ht="24" customHeight="1" x14ac:dyDescent="0.25">
      <c r="A99" s="314" t="s">
        <v>415</v>
      </c>
      <c r="B99" s="315" t="s">
        <v>433</v>
      </c>
      <c r="C99" s="315" t="s">
        <v>431</v>
      </c>
      <c r="D99" s="314" t="s">
        <v>237</v>
      </c>
      <c r="E99" s="330" t="s">
        <v>417</v>
      </c>
      <c r="F99" s="330"/>
      <c r="G99" s="315" t="s">
        <v>414</v>
      </c>
      <c r="H99" s="316">
        <v>1</v>
      </c>
      <c r="I99" s="317"/>
      <c r="J99" s="317">
        <f t="shared" si="3"/>
        <v>0</v>
      </c>
    </row>
    <row r="100" spans="1:13" ht="24" customHeight="1" x14ac:dyDescent="0.25">
      <c r="A100" s="314" t="s">
        <v>415</v>
      </c>
      <c r="B100" s="315" t="s">
        <v>433</v>
      </c>
      <c r="C100" s="315" t="s">
        <v>431</v>
      </c>
      <c r="D100" s="314" t="s">
        <v>243</v>
      </c>
      <c r="E100" s="330" t="s">
        <v>417</v>
      </c>
      <c r="F100" s="330"/>
      <c r="G100" s="315" t="s">
        <v>414</v>
      </c>
      <c r="H100" s="316">
        <v>1</v>
      </c>
      <c r="I100" s="317"/>
      <c r="J100" s="317">
        <f t="shared" si="3"/>
        <v>0</v>
      </c>
    </row>
    <row r="101" spans="1:13" s="420" customFormat="1" ht="24" customHeight="1" x14ac:dyDescent="0.25">
      <c r="A101" s="419" t="s">
        <v>415</v>
      </c>
      <c r="B101" s="315" t="s">
        <v>433</v>
      </c>
      <c r="C101" s="315" t="s">
        <v>431</v>
      </c>
      <c r="D101" s="419" t="s">
        <v>250</v>
      </c>
      <c r="E101" s="330" t="s">
        <v>417</v>
      </c>
      <c r="F101" s="330"/>
      <c r="G101" s="315" t="s">
        <v>414</v>
      </c>
      <c r="H101" s="316">
        <v>1</v>
      </c>
      <c r="I101" s="317"/>
      <c r="J101" s="317">
        <f t="shared" si="3"/>
        <v>0</v>
      </c>
      <c r="M101" s="426"/>
    </row>
    <row r="102" spans="1:13" ht="24" customHeight="1" x14ac:dyDescent="0.25">
      <c r="A102" s="314" t="s">
        <v>415</v>
      </c>
      <c r="B102" s="315" t="s">
        <v>433</v>
      </c>
      <c r="C102" s="315" t="s">
        <v>431</v>
      </c>
      <c r="D102" s="314" t="s">
        <v>247</v>
      </c>
      <c r="E102" s="330" t="s">
        <v>417</v>
      </c>
      <c r="F102" s="330"/>
      <c r="G102" s="315" t="s">
        <v>414</v>
      </c>
      <c r="H102" s="316">
        <v>1</v>
      </c>
      <c r="I102" s="317"/>
      <c r="J102" s="317">
        <f t="shared" si="3"/>
        <v>0</v>
      </c>
    </row>
    <row r="103" spans="1:13" ht="24" customHeight="1" x14ac:dyDescent="0.25">
      <c r="A103" s="314" t="s">
        <v>415</v>
      </c>
      <c r="B103" s="315" t="s">
        <v>433</v>
      </c>
      <c r="C103" s="315" t="s">
        <v>431</v>
      </c>
      <c r="D103" s="314" t="s">
        <v>238</v>
      </c>
      <c r="E103" s="330" t="s">
        <v>417</v>
      </c>
      <c r="F103" s="330"/>
      <c r="G103" s="315" t="s">
        <v>414</v>
      </c>
      <c r="H103" s="316">
        <v>1</v>
      </c>
      <c r="I103" s="317"/>
      <c r="J103" s="317">
        <f t="shared" si="3"/>
        <v>0</v>
      </c>
    </row>
    <row r="104" spans="1:13" ht="24" customHeight="1" x14ac:dyDescent="0.25">
      <c r="A104" s="314" t="s">
        <v>415</v>
      </c>
      <c r="B104" s="315" t="s">
        <v>433</v>
      </c>
      <c r="C104" s="315" t="s">
        <v>431</v>
      </c>
      <c r="D104" s="314" t="s">
        <v>239</v>
      </c>
      <c r="E104" s="330" t="s">
        <v>417</v>
      </c>
      <c r="F104" s="330"/>
      <c r="G104" s="315" t="s">
        <v>414</v>
      </c>
      <c r="H104" s="316">
        <v>1</v>
      </c>
      <c r="I104" s="317"/>
      <c r="J104" s="317">
        <f t="shared" si="3"/>
        <v>0</v>
      </c>
    </row>
    <row r="105" spans="1:13" ht="24" customHeight="1" x14ac:dyDescent="0.25">
      <c r="A105" s="314" t="s">
        <v>415</v>
      </c>
      <c r="B105" s="315" t="s">
        <v>433</v>
      </c>
      <c r="C105" s="315" t="s">
        <v>431</v>
      </c>
      <c r="D105" s="314" t="s">
        <v>240</v>
      </c>
      <c r="E105" s="330" t="s">
        <v>417</v>
      </c>
      <c r="F105" s="330"/>
      <c r="G105" s="315" t="s">
        <v>414</v>
      </c>
      <c r="H105" s="316">
        <v>1</v>
      </c>
      <c r="I105" s="317"/>
      <c r="J105" s="317">
        <f t="shared" si="3"/>
        <v>0</v>
      </c>
    </row>
    <row r="106" spans="1:13" ht="24" customHeight="1" x14ac:dyDescent="0.25">
      <c r="A106" s="314" t="s">
        <v>415</v>
      </c>
      <c r="B106" s="315" t="s">
        <v>433</v>
      </c>
      <c r="C106" s="315" t="s">
        <v>431</v>
      </c>
      <c r="D106" s="314" t="s">
        <v>242</v>
      </c>
      <c r="E106" s="330" t="s">
        <v>417</v>
      </c>
      <c r="F106" s="330"/>
      <c r="G106" s="315" t="s">
        <v>414</v>
      </c>
      <c r="H106" s="316">
        <v>1</v>
      </c>
      <c r="I106" s="317"/>
      <c r="J106" s="317">
        <f t="shared" si="3"/>
        <v>0</v>
      </c>
    </row>
    <row r="107" spans="1:13" ht="24" customHeight="1" x14ac:dyDescent="0.25">
      <c r="A107" s="314" t="s">
        <v>415</v>
      </c>
      <c r="B107" s="315" t="s">
        <v>433</v>
      </c>
      <c r="C107" s="315" t="s">
        <v>431</v>
      </c>
      <c r="D107" s="314" t="s">
        <v>241</v>
      </c>
      <c r="E107" s="330" t="s">
        <v>417</v>
      </c>
      <c r="F107" s="330"/>
      <c r="G107" s="315" t="s">
        <v>414</v>
      </c>
      <c r="H107" s="316">
        <v>1</v>
      </c>
      <c r="I107" s="317"/>
      <c r="J107" s="317">
        <f t="shared" si="3"/>
        <v>0</v>
      </c>
    </row>
    <row r="108" spans="1:13" ht="24" customHeight="1" x14ac:dyDescent="0.25">
      <c r="A108" s="314" t="s">
        <v>415</v>
      </c>
      <c r="B108" s="315" t="s">
        <v>433</v>
      </c>
      <c r="C108" s="315" t="s">
        <v>431</v>
      </c>
      <c r="D108" s="314" t="s">
        <v>248</v>
      </c>
      <c r="E108" s="330" t="s">
        <v>417</v>
      </c>
      <c r="F108" s="330"/>
      <c r="G108" s="315" t="s">
        <v>414</v>
      </c>
      <c r="H108" s="316">
        <v>1</v>
      </c>
      <c r="I108" s="317"/>
      <c r="J108" s="317">
        <f t="shared" si="3"/>
        <v>0</v>
      </c>
    </row>
    <row r="109" spans="1:13" ht="24" customHeight="1" x14ac:dyDescent="0.25">
      <c r="A109" s="314" t="s">
        <v>415</v>
      </c>
      <c r="B109" s="315" t="s">
        <v>433</v>
      </c>
      <c r="C109" s="315" t="s">
        <v>431</v>
      </c>
      <c r="D109" s="314" t="s">
        <v>240</v>
      </c>
      <c r="E109" s="330" t="s">
        <v>417</v>
      </c>
      <c r="F109" s="330"/>
      <c r="G109" s="315" t="s">
        <v>414</v>
      </c>
      <c r="H109" s="316">
        <v>1</v>
      </c>
      <c r="I109" s="317"/>
      <c r="J109" s="317">
        <f t="shared" si="3"/>
        <v>0</v>
      </c>
    </row>
    <row r="110" spans="1:13" ht="24" customHeight="1" x14ac:dyDescent="0.25">
      <c r="A110" s="314" t="s">
        <v>415</v>
      </c>
      <c r="B110" s="315" t="s">
        <v>433</v>
      </c>
      <c r="C110" s="315" t="s">
        <v>431</v>
      </c>
      <c r="D110" s="314" t="s">
        <v>245</v>
      </c>
      <c r="E110" s="330" t="s">
        <v>417</v>
      </c>
      <c r="F110" s="330"/>
      <c r="G110" s="315" t="s">
        <v>414</v>
      </c>
      <c r="H110" s="316">
        <v>1</v>
      </c>
      <c r="I110" s="317"/>
      <c r="J110" s="317">
        <f t="shared" si="3"/>
        <v>0</v>
      </c>
    </row>
    <row r="111" spans="1:13" ht="24" customHeight="1" x14ac:dyDescent="0.25">
      <c r="A111" s="314" t="s">
        <v>415</v>
      </c>
      <c r="B111" s="315" t="s">
        <v>433</v>
      </c>
      <c r="C111" s="315" t="s">
        <v>431</v>
      </c>
      <c r="D111" s="314" t="s">
        <v>246</v>
      </c>
      <c r="E111" s="330" t="s">
        <v>417</v>
      </c>
      <c r="F111" s="330"/>
      <c r="G111" s="315" t="s">
        <v>414</v>
      </c>
      <c r="H111" s="316">
        <v>1</v>
      </c>
      <c r="I111" s="317"/>
      <c r="J111" s="317">
        <f t="shared" si="3"/>
        <v>0</v>
      </c>
    </row>
    <row r="112" spans="1:13" ht="24" customHeight="1" x14ac:dyDescent="0.25">
      <c r="A112" s="314" t="s">
        <v>415</v>
      </c>
      <c r="B112" s="315" t="s">
        <v>433</v>
      </c>
      <c r="C112" s="315" t="s">
        <v>431</v>
      </c>
      <c r="D112" s="314" t="s">
        <v>244</v>
      </c>
      <c r="E112" s="330" t="s">
        <v>417</v>
      </c>
      <c r="F112" s="330"/>
      <c r="G112" s="315" t="s">
        <v>414</v>
      </c>
      <c r="H112" s="316">
        <v>1</v>
      </c>
      <c r="I112" s="317"/>
      <c r="J112" s="317">
        <f t="shared" si="3"/>
        <v>0</v>
      </c>
    </row>
    <row r="113" spans="1:13" ht="24" customHeight="1" x14ac:dyDescent="0.25">
      <c r="A113" s="314" t="s">
        <v>415</v>
      </c>
      <c r="B113" s="315" t="s">
        <v>433</v>
      </c>
      <c r="C113" s="315" t="s">
        <v>431</v>
      </c>
      <c r="D113" s="314" t="s">
        <v>226</v>
      </c>
      <c r="E113" s="330" t="s">
        <v>418</v>
      </c>
      <c r="F113" s="330"/>
      <c r="G113" s="315" t="s">
        <v>414</v>
      </c>
      <c r="H113" s="316">
        <v>1</v>
      </c>
      <c r="I113" s="317"/>
      <c r="J113" s="317">
        <f t="shared" si="3"/>
        <v>0</v>
      </c>
    </row>
    <row r="114" spans="1:13" ht="24" customHeight="1" x14ac:dyDescent="0.25">
      <c r="A114" s="314" t="s">
        <v>415</v>
      </c>
      <c r="B114" s="315" t="s">
        <v>433</v>
      </c>
      <c r="C114" s="315" t="s">
        <v>431</v>
      </c>
      <c r="D114" s="314" t="s">
        <v>227</v>
      </c>
      <c r="E114" s="330" t="s">
        <v>418</v>
      </c>
      <c r="F114" s="330"/>
      <c r="G114" s="315" t="s">
        <v>414</v>
      </c>
      <c r="H114" s="316">
        <v>1</v>
      </c>
      <c r="I114" s="317"/>
      <c r="J114" s="317">
        <f t="shared" si="3"/>
        <v>0</v>
      </c>
    </row>
    <row r="115" spans="1:13" ht="24" customHeight="1" x14ac:dyDescent="0.25">
      <c r="A115" s="314" t="s">
        <v>415</v>
      </c>
      <c r="B115" s="315" t="s">
        <v>433</v>
      </c>
      <c r="C115" s="315" t="s">
        <v>431</v>
      </c>
      <c r="D115" s="314" t="s">
        <v>228</v>
      </c>
      <c r="E115" s="330" t="s">
        <v>418</v>
      </c>
      <c r="F115" s="330"/>
      <c r="G115" s="315" t="s">
        <v>414</v>
      </c>
      <c r="H115" s="316">
        <v>1</v>
      </c>
      <c r="I115" s="317"/>
      <c r="J115" s="317">
        <f t="shared" si="3"/>
        <v>0</v>
      </c>
    </row>
    <row r="116" spans="1:13" ht="24" customHeight="1" x14ac:dyDescent="0.25">
      <c r="A116" s="314" t="s">
        <v>415</v>
      </c>
      <c r="B116" s="315" t="s">
        <v>433</v>
      </c>
      <c r="C116" s="315" t="s">
        <v>431</v>
      </c>
      <c r="D116" s="314" t="s">
        <v>229</v>
      </c>
      <c r="E116" s="330" t="s">
        <v>418</v>
      </c>
      <c r="F116" s="330"/>
      <c r="G116" s="315" t="s">
        <v>414</v>
      </c>
      <c r="H116" s="316">
        <v>1</v>
      </c>
      <c r="I116" s="317"/>
      <c r="J116" s="317">
        <f t="shared" si="3"/>
        <v>0</v>
      </c>
    </row>
    <row r="117" spans="1:13" ht="24" customHeight="1" x14ac:dyDescent="0.25">
      <c r="A117" s="314" t="s">
        <v>415</v>
      </c>
      <c r="B117" s="315" t="s">
        <v>433</v>
      </c>
      <c r="C117" s="315" t="s">
        <v>431</v>
      </c>
      <c r="D117" s="314" t="s">
        <v>230</v>
      </c>
      <c r="E117" s="330" t="s">
        <v>418</v>
      </c>
      <c r="F117" s="330"/>
      <c r="G117" s="315" t="s">
        <v>414</v>
      </c>
      <c r="H117" s="316">
        <v>1</v>
      </c>
      <c r="I117" s="317"/>
      <c r="J117" s="317">
        <f t="shared" si="3"/>
        <v>0</v>
      </c>
    </row>
    <row r="118" spans="1:13" ht="24" customHeight="1" x14ac:dyDescent="0.25">
      <c r="A118" s="314" t="s">
        <v>415</v>
      </c>
      <c r="B118" s="315" t="s">
        <v>433</v>
      </c>
      <c r="C118" s="315" t="s">
        <v>431</v>
      </c>
      <c r="D118" s="314" t="s">
        <v>231</v>
      </c>
      <c r="E118" s="330" t="s">
        <v>418</v>
      </c>
      <c r="F118" s="330"/>
      <c r="G118" s="315" t="s">
        <v>414</v>
      </c>
      <c r="H118" s="316">
        <v>1</v>
      </c>
      <c r="I118" s="317"/>
      <c r="J118" s="317">
        <f t="shared" si="3"/>
        <v>0</v>
      </c>
    </row>
    <row r="119" spans="1:13" ht="24" customHeight="1" x14ac:dyDescent="0.25">
      <c r="A119" s="314" t="s">
        <v>415</v>
      </c>
      <c r="B119" s="315" t="s">
        <v>433</v>
      </c>
      <c r="C119" s="315" t="s">
        <v>431</v>
      </c>
      <c r="D119" s="314" t="s">
        <v>232</v>
      </c>
      <c r="E119" s="330" t="s">
        <v>418</v>
      </c>
      <c r="F119" s="330"/>
      <c r="G119" s="315" t="s">
        <v>414</v>
      </c>
      <c r="H119" s="316">
        <v>1</v>
      </c>
      <c r="I119" s="317"/>
      <c r="J119" s="317">
        <f t="shared" si="3"/>
        <v>0</v>
      </c>
    </row>
    <row r="120" spans="1:13" ht="24" customHeight="1" x14ac:dyDescent="0.25">
      <c r="A120" s="314" t="s">
        <v>415</v>
      </c>
      <c r="B120" s="315" t="s">
        <v>433</v>
      </c>
      <c r="C120" s="315" t="s">
        <v>431</v>
      </c>
      <c r="D120" s="314" t="s">
        <v>234</v>
      </c>
      <c r="E120" s="330" t="s">
        <v>418</v>
      </c>
      <c r="F120" s="330"/>
      <c r="G120" s="315" t="s">
        <v>414</v>
      </c>
      <c r="H120" s="316">
        <v>1</v>
      </c>
      <c r="I120" s="317"/>
      <c r="J120" s="317">
        <f t="shared" si="3"/>
        <v>0</v>
      </c>
    </row>
    <row r="121" spans="1:13" ht="24" customHeight="1" x14ac:dyDescent="0.25">
      <c r="A121" s="314" t="s">
        <v>415</v>
      </c>
      <c r="B121" s="315" t="s">
        <v>433</v>
      </c>
      <c r="C121" s="315" t="s">
        <v>431</v>
      </c>
      <c r="D121" s="314" t="s">
        <v>235</v>
      </c>
      <c r="E121" s="330" t="s">
        <v>418</v>
      </c>
      <c r="F121" s="330"/>
      <c r="G121" s="315" t="s">
        <v>414</v>
      </c>
      <c r="H121" s="316">
        <v>1</v>
      </c>
      <c r="I121" s="317"/>
      <c r="J121" s="317">
        <f t="shared" si="3"/>
        <v>0</v>
      </c>
    </row>
    <row r="122" spans="1:13" ht="24" customHeight="1" x14ac:dyDescent="0.25">
      <c r="A122" s="314" t="s">
        <v>415</v>
      </c>
      <c r="B122" s="315" t="s">
        <v>433</v>
      </c>
      <c r="C122" s="315" t="s">
        <v>431</v>
      </c>
      <c r="D122" s="314" t="s">
        <v>236</v>
      </c>
      <c r="E122" s="330" t="s">
        <v>418</v>
      </c>
      <c r="F122" s="330"/>
      <c r="G122" s="315" t="s">
        <v>414</v>
      </c>
      <c r="H122" s="316">
        <v>1</v>
      </c>
      <c r="I122" s="317"/>
      <c r="J122" s="317">
        <f t="shared" si="3"/>
        <v>0</v>
      </c>
    </row>
    <row r="123" spans="1:13" x14ac:dyDescent="0.25">
      <c r="A123" s="318"/>
      <c r="B123" s="323"/>
      <c r="C123" s="323"/>
      <c r="D123" s="318"/>
      <c r="E123" s="318" t="s">
        <v>419</v>
      </c>
      <c r="F123" s="329">
        <f>M123/$M$2</f>
        <v>0</v>
      </c>
      <c r="G123" s="382" t="s">
        <v>420</v>
      </c>
      <c r="H123" s="319">
        <f>M123-F123</f>
        <v>0</v>
      </c>
      <c r="I123" s="382" t="s">
        <v>421</v>
      </c>
      <c r="J123" s="319">
        <f>F123+H123</f>
        <v>0</v>
      </c>
      <c r="M123" s="429">
        <f>J95+J94</f>
        <v>0</v>
      </c>
    </row>
    <row r="124" spans="1:13" ht="15" customHeight="1" x14ac:dyDescent="0.25">
      <c r="A124" s="318"/>
      <c r="B124" s="323"/>
      <c r="C124" s="323"/>
      <c r="D124" s="318"/>
      <c r="E124" s="318" t="s">
        <v>205</v>
      </c>
      <c r="F124" s="319">
        <f>J93*$G$2</f>
        <v>0</v>
      </c>
      <c r="G124" s="318"/>
      <c r="H124" s="445" t="s">
        <v>206</v>
      </c>
      <c r="I124" s="445"/>
      <c r="J124" s="319">
        <f>J93+F124</f>
        <v>0</v>
      </c>
    </row>
    <row r="125" spans="1:13" ht="24.95" customHeight="1" x14ac:dyDescent="0.25">
      <c r="A125" s="320"/>
      <c r="B125" s="323"/>
      <c r="C125" s="323"/>
      <c r="D125" s="318"/>
      <c r="E125" s="331" t="s">
        <v>434</v>
      </c>
      <c r="F125" s="332"/>
      <c r="G125" s="329">
        <f>TRUNC(J124*0.3,2)</f>
        <v>0</v>
      </c>
      <c r="H125" s="333"/>
      <c r="I125" s="333"/>
      <c r="J125" s="334"/>
    </row>
    <row r="126" spans="1:13" x14ac:dyDescent="0.25">
      <c r="A126" s="318"/>
      <c r="B126" s="323"/>
      <c r="C126" s="323"/>
      <c r="D126" s="318"/>
      <c r="E126" s="331" t="s">
        <v>437</v>
      </c>
      <c r="F126" s="332"/>
      <c r="G126" s="329"/>
      <c r="H126" s="335" t="s">
        <v>438</v>
      </c>
      <c r="I126" s="333"/>
      <c r="J126" s="334">
        <f>J124+G126+G125</f>
        <v>0</v>
      </c>
    </row>
    <row r="127" spans="1:13" ht="24.95" customHeight="1" thickBot="1" x14ac:dyDescent="0.3">
      <c r="A127" s="320"/>
      <c r="B127" s="324"/>
      <c r="C127" s="324"/>
      <c r="D127" s="320"/>
      <c r="E127" s="320"/>
      <c r="F127" s="320"/>
      <c r="G127" s="320" t="s">
        <v>422</v>
      </c>
      <c r="H127" s="321">
        <f>8*12</f>
        <v>96</v>
      </c>
      <c r="I127" s="320" t="s">
        <v>423</v>
      </c>
      <c r="J127" s="321">
        <f>H127*J126</f>
        <v>0</v>
      </c>
    </row>
    <row r="128" spans="1:13" ht="20.100000000000001" customHeight="1" thickTop="1" x14ac:dyDescent="0.25">
      <c r="A128" s="322"/>
      <c r="B128" s="327"/>
      <c r="C128" s="327"/>
      <c r="D128" s="322"/>
      <c r="E128" s="322"/>
      <c r="F128" s="322"/>
      <c r="G128" s="322"/>
      <c r="H128" s="322"/>
      <c r="I128" s="322"/>
      <c r="J128" s="322"/>
    </row>
    <row r="129" spans="1:10" ht="18" customHeight="1" x14ac:dyDescent="0.25">
      <c r="A129" s="303" t="s">
        <v>24</v>
      </c>
      <c r="B129" s="305" t="s">
        <v>406</v>
      </c>
      <c r="C129" s="305" t="s">
        <v>407</v>
      </c>
      <c r="D129" s="303" t="s">
        <v>168</v>
      </c>
      <c r="E129" s="440" t="s">
        <v>408</v>
      </c>
      <c r="F129" s="440"/>
      <c r="G129" s="305" t="s">
        <v>169</v>
      </c>
      <c r="H129" s="304" t="s">
        <v>409</v>
      </c>
      <c r="I129" s="304" t="s">
        <v>410</v>
      </c>
      <c r="J129" s="304" t="s">
        <v>411</v>
      </c>
    </row>
    <row r="130" spans="1:10" ht="27.75" customHeight="1" x14ac:dyDescent="0.25">
      <c r="A130" s="306" t="s">
        <v>412</v>
      </c>
      <c r="B130" s="307"/>
      <c r="C130" s="307"/>
      <c r="D130" s="306" t="s">
        <v>502</v>
      </c>
      <c r="E130" s="441" t="s">
        <v>413</v>
      </c>
      <c r="F130" s="441"/>
      <c r="G130" s="307" t="s">
        <v>414</v>
      </c>
      <c r="H130" s="308">
        <v>1</v>
      </c>
      <c r="I130" s="309">
        <f>SUM(J131:J158)</f>
        <v>0</v>
      </c>
      <c r="J130" s="309">
        <f>TRUNC(H130*I130,2)</f>
        <v>0</v>
      </c>
    </row>
    <row r="131" spans="1:10" ht="24" customHeight="1" x14ac:dyDescent="0.25">
      <c r="A131" s="310" t="s">
        <v>430</v>
      </c>
      <c r="B131" s="311"/>
      <c r="C131" s="311"/>
      <c r="D131" s="310" t="s">
        <v>515</v>
      </c>
      <c r="E131" s="442" t="s">
        <v>413</v>
      </c>
      <c r="F131" s="442"/>
      <c r="G131" s="311" t="s">
        <v>414</v>
      </c>
      <c r="H131" s="312">
        <v>1</v>
      </c>
      <c r="I131" s="313"/>
      <c r="J131" s="313">
        <f t="shared" ref="J131:J158" si="4">TRUNC(H131*I131,2)</f>
        <v>0</v>
      </c>
    </row>
    <row r="132" spans="1:10" ht="24" customHeight="1" x14ac:dyDescent="0.25">
      <c r="A132" s="314" t="s">
        <v>415</v>
      </c>
      <c r="B132" s="315"/>
      <c r="C132" s="315"/>
      <c r="D132" s="314" t="s">
        <v>516</v>
      </c>
      <c r="E132" s="436" t="s">
        <v>416</v>
      </c>
      <c r="F132" s="436"/>
      <c r="G132" s="315" t="s">
        <v>414</v>
      </c>
      <c r="H132" s="316">
        <v>1</v>
      </c>
      <c r="I132" s="317"/>
      <c r="J132" s="317">
        <f t="shared" si="4"/>
        <v>0</v>
      </c>
    </row>
    <row r="133" spans="1:10" ht="31.5" customHeight="1" x14ac:dyDescent="0.25">
      <c r="A133" s="314" t="s">
        <v>415</v>
      </c>
      <c r="B133" s="315"/>
      <c r="C133" s="315"/>
      <c r="D133" s="314" t="s">
        <v>513</v>
      </c>
      <c r="E133" s="436" t="s">
        <v>417</v>
      </c>
      <c r="F133" s="436"/>
      <c r="G133" s="315" t="s">
        <v>414</v>
      </c>
      <c r="H133" s="316">
        <v>1</v>
      </c>
      <c r="I133" s="317"/>
      <c r="J133" s="317">
        <f t="shared" si="4"/>
        <v>0</v>
      </c>
    </row>
    <row r="134" spans="1:10" ht="24" customHeight="1" x14ac:dyDescent="0.25">
      <c r="A134" s="314" t="s">
        <v>415</v>
      </c>
      <c r="B134" s="315" t="s">
        <v>433</v>
      </c>
      <c r="C134" s="315" t="s">
        <v>431</v>
      </c>
      <c r="D134" s="314" t="s">
        <v>221</v>
      </c>
      <c r="E134" s="330" t="s">
        <v>432</v>
      </c>
      <c r="F134" s="330"/>
      <c r="G134" s="315" t="s">
        <v>414</v>
      </c>
      <c r="H134" s="316">
        <v>1</v>
      </c>
      <c r="I134" s="317"/>
      <c r="J134" s="317">
        <f t="shared" si="4"/>
        <v>0</v>
      </c>
    </row>
    <row r="135" spans="1:10" ht="24" customHeight="1" x14ac:dyDescent="0.25">
      <c r="A135" s="314" t="s">
        <v>415</v>
      </c>
      <c r="B135" s="315" t="s">
        <v>433</v>
      </c>
      <c r="C135" s="315" t="s">
        <v>431</v>
      </c>
      <c r="D135" s="314" t="s">
        <v>222</v>
      </c>
      <c r="E135" s="330" t="s">
        <v>432</v>
      </c>
      <c r="F135" s="330"/>
      <c r="G135" s="315" t="s">
        <v>414</v>
      </c>
      <c r="H135" s="316">
        <v>1</v>
      </c>
      <c r="I135" s="317"/>
      <c r="J135" s="317">
        <f t="shared" si="4"/>
        <v>0</v>
      </c>
    </row>
    <row r="136" spans="1:10" ht="24" customHeight="1" x14ac:dyDescent="0.25">
      <c r="A136" s="314" t="s">
        <v>415</v>
      </c>
      <c r="B136" s="315" t="s">
        <v>433</v>
      </c>
      <c r="C136" s="315" t="s">
        <v>431</v>
      </c>
      <c r="D136" s="314" t="s">
        <v>237</v>
      </c>
      <c r="E136" s="330" t="s">
        <v>417</v>
      </c>
      <c r="F136" s="330"/>
      <c r="G136" s="315" t="s">
        <v>414</v>
      </c>
      <c r="H136" s="316">
        <v>1</v>
      </c>
      <c r="I136" s="317"/>
      <c r="J136" s="317">
        <f t="shared" si="4"/>
        <v>0</v>
      </c>
    </row>
    <row r="137" spans="1:10" ht="26.25" customHeight="1" x14ac:dyDescent="0.25">
      <c r="A137" s="314" t="s">
        <v>415</v>
      </c>
      <c r="B137" s="315" t="s">
        <v>433</v>
      </c>
      <c r="C137" s="315" t="s">
        <v>431</v>
      </c>
      <c r="D137" s="314" t="s">
        <v>243</v>
      </c>
      <c r="E137" s="330" t="s">
        <v>417</v>
      </c>
      <c r="F137" s="330"/>
      <c r="G137" s="315" t="s">
        <v>414</v>
      </c>
      <c r="H137" s="316">
        <v>1</v>
      </c>
      <c r="I137" s="317"/>
      <c r="J137" s="317">
        <f t="shared" si="4"/>
        <v>0</v>
      </c>
    </row>
    <row r="138" spans="1:10" ht="24" customHeight="1" x14ac:dyDescent="0.25">
      <c r="A138" s="314" t="s">
        <v>415</v>
      </c>
      <c r="B138" s="315" t="s">
        <v>433</v>
      </c>
      <c r="C138" s="315" t="s">
        <v>431</v>
      </c>
      <c r="D138" s="314" t="s">
        <v>247</v>
      </c>
      <c r="E138" s="330" t="s">
        <v>417</v>
      </c>
      <c r="F138" s="330"/>
      <c r="G138" s="315" t="s">
        <v>414</v>
      </c>
      <c r="H138" s="316">
        <v>1</v>
      </c>
      <c r="I138" s="317"/>
      <c r="J138" s="317">
        <f t="shared" si="4"/>
        <v>0</v>
      </c>
    </row>
    <row r="139" spans="1:10" ht="24" customHeight="1" x14ac:dyDescent="0.25">
      <c r="A139" s="314" t="s">
        <v>415</v>
      </c>
      <c r="B139" s="315" t="s">
        <v>433</v>
      </c>
      <c r="C139" s="315" t="s">
        <v>431</v>
      </c>
      <c r="D139" s="314" t="s">
        <v>238</v>
      </c>
      <c r="E139" s="330" t="s">
        <v>417</v>
      </c>
      <c r="F139" s="330"/>
      <c r="G139" s="315" t="s">
        <v>414</v>
      </c>
      <c r="H139" s="316">
        <v>1</v>
      </c>
      <c r="I139" s="317"/>
      <c r="J139" s="317">
        <f t="shared" si="4"/>
        <v>0</v>
      </c>
    </row>
    <row r="140" spans="1:10" ht="24" customHeight="1" x14ac:dyDescent="0.25">
      <c r="A140" s="314" t="s">
        <v>415</v>
      </c>
      <c r="B140" s="315" t="s">
        <v>433</v>
      </c>
      <c r="C140" s="315" t="s">
        <v>431</v>
      </c>
      <c r="D140" s="314" t="s">
        <v>239</v>
      </c>
      <c r="E140" s="330" t="s">
        <v>417</v>
      </c>
      <c r="F140" s="330"/>
      <c r="G140" s="315" t="s">
        <v>414</v>
      </c>
      <c r="H140" s="316">
        <v>1</v>
      </c>
      <c r="I140" s="317"/>
      <c r="J140" s="317">
        <f t="shared" si="4"/>
        <v>0</v>
      </c>
    </row>
    <row r="141" spans="1:10" ht="24" customHeight="1" x14ac:dyDescent="0.25">
      <c r="A141" s="314" t="s">
        <v>415</v>
      </c>
      <c r="B141" s="315" t="s">
        <v>433</v>
      </c>
      <c r="C141" s="315" t="s">
        <v>431</v>
      </c>
      <c r="D141" s="314" t="s">
        <v>240</v>
      </c>
      <c r="E141" s="330" t="s">
        <v>417</v>
      </c>
      <c r="F141" s="330"/>
      <c r="G141" s="315" t="s">
        <v>414</v>
      </c>
      <c r="H141" s="316">
        <v>1</v>
      </c>
      <c r="I141" s="317"/>
      <c r="J141" s="317">
        <f t="shared" si="4"/>
        <v>0</v>
      </c>
    </row>
    <row r="142" spans="1:10" ht="24" customHeight="1" x14ac:dyDescent="0.25">
      <c r="A142" s="314" t="s">
        <v>415</v>
      </c>
      <c r="B142" s="315" t="s">
        <v>433</v>
      </c>
      <c r="C142" s="315" t="s">
        <v>431</v>
      </c>
      <c r="D142" s="314" t="s">
        <v>242</v>
      </c>
      <c r="E142" s="330" t="s">
        <v>417</v>
      </c>
      <c r="F142" s="330"/>
      <c r="G142" s="315" t="s">
        <v>414</v>
      </c>
      <c r="H142" s="316">
        <v>1</v>
      </c>
      <c r="I142" s="317"/>
      <c r="J142" s="317">
        <f t="shared" si="4"/>
        <v>0</v>
      </c>
    </row>
    <row r="143" spans="1:10" ht="24" customHeight="1" x14ac:dyDescent="0.25">
      <c r="A143" s="314" t="s">
        <v>415</v>
      </c>
      <c r="B143" s="315" t="s">
        <v>433</v>
      </c>
      <c r="C143" s="315" t="s">
        <v>431</v>
      </c>
      <c r="D143" s="314" t="s">
        <v>241</v>
      </c>
      <c r="E143" s="330" t="s">
        <v>417</v>
      </c>
      <c r="F143" s="330"/>
      <c r="G143" s="315" t="s">
        <v>414</v>
      </c>
      <c r="H143" s="316">
        <v>1</v>
      </c>
      <c r="I143" s="317"/>
      <c r="J143" s="317">
        <f t="shared" si="4"/>
        <v>0</v>
      </c>
    </row>
    <row r="144" spans="1:10" ht="24" customHeight="1" x14ac:dyDescent="0.25">
      <c r="A144" s="314" t="s">
        <v>415</v>
      </c>
      <c r="B144" s="315" t="s">
        <v>433</v>
      </c>
      <c r="C144" s="315" t="s">
        <v>431</v>
      </c>
      <c r="D144" s="314" t="s">
        <v>248</v>
      </c>
      <c r="E144" s="330" t="s">
        <v>417</v>
      </c>
      <c r="F144" s="330"/>
      <c r="G144" s="315" t="s">
        <v>414</v>
      </c>
      <c r="H144" s="316">
        <v>1</v>
      </c>
      <c r="I144" s="317"/>
      <c r="J144" s="317">
        <f t="shared" si="4"/>
        <v>0</v>
      </c>
    </row>
    <row r="145" spans="1:13" ht="24" customHeight="1" x14ac:dyDescent="0.25">
      <c r="A145" s="314" t="s">
        <v>415</v>
      </c>
      <c r="B145" s="315" t="s">
        <v>433</v>
      </c>
      <c r="C145" s="315" t="s">
        <v>431</v>
      </c>
      <c r="D145" s="314" t="s">
        <v>240</v>
      </c>
      <c r="E145" s="330" t="s">
        <v>417</v>
      </c>
      <c r="F145" s="330"/>
      <c r="G145" s="315" t="s">
        <v>414</v>
      </c>
      <c r="H145" s="316">
        <v>1</v>
      </c>
      <c r="I145" s="317"/>
      <c r="J145" s="317">
        <f t="shared" si="4"/>
        <v>0</v>
      </c>
    </row>
    <row r="146" spans="1:13" ht="24" customHeight="1" x14ac:dyDescent="0.25">
      <c r="A146" s="314" t="s">
        <v>415</v>
      </c>
      <c r="B146" s="315" t="s">
        <v>433</v>
      </c>
      <c r="C146" s="315" t="s">
        <v>431</v>
      </c>
      <c r="D146" s="314" t="s">
        <v>245</v>
      </c>
      <c r="E146" s="330" t="s">
        <v>417</v>
      </c>
      <c r="F146" s="330"/>
      <c r="G146" s="315" t="s">
        <v>414</v>
      </c>
      <c r="H146" s="316">
        <v>1</v>
      </c>
      <c r="I146" s="317"/>
      <c r="J146" s="317">
        <f t="shared" si="4"/>
        <v>0</v>
      </c>
    </row>
    <row r="147" spans="1:13" ht="24" customHeight="1" x14ac:dyDescent="0.25">
      <c r="A147" s="314" t="s">
        <v>415</v>
      </c>
      <c r="B147" s="315" t="s">
        <v>433</v>
      </c>
      <c r="C147" s="315" t="s">
        <v>431</v>
      </c>
      <c r="D147" s="314" t="s">
        <v>246</v>
      </c>
      <c r="E147" s="330" t="s">
        <v>417</v>
      </c>
      <c r="F147" s="330"/>
      <c r="G147" s="315" t="s">
        <v>414</v>
      </c>
      <c r="H147" s="316">
        <v>1</v>
      </c>
      <c r="I147" s="317"/>
      <c r="J147" s="317">
        <f t="shared" si="4"/>
        <v>0</v>
      </c>
    </row>
    <row r="148" spans="1:13" ht="24" customHeight="1" x14ac:dyDescent="0.25">
      <c r="A148" s="314" t="s">
        <v>415</v>
      </c>
      <c r="B148" s="315" t="s">
        <v>433</v>
      </c>
      <c r="C148" s="315" t="s">
        <v>431</v>
      </c>
      <c r="D148" s="314" t="s">
        <v>244</v>
      </c>
      <c r="E148" s="330" t="s">
        <v>417</v>
      </c>
      <c r="F148" s="330"/>
      <c r="G148" s="315" t="s">
        <v>414</v>
      </c>
      <c r="H148" s="316">
        <v>1</v>
      </c>
      <c r="I148" s="317"/>
      <c r="J148" s="317">
        <f t="shared" si="4"/>
        <v>0</v>
      </c>
    </row>
    <row r="149" spans="1:13" ht="24" customHeight="1" x14ac:dyDescent="0.25">
      <c r="A149" s="314" t="s">
        <v>415</v>
      </c>
      <c r="B149" s="315" t="s">
        <v>433</v>
      </c>
      <c r="C149" s="315" t="s">
        <v>431</v>
      </c>
      <c r="D149" s="314" t="s">
        <v>226</v>
      </c>
      <c r="E149" s="330" t="s">
        <v>418</v>
      </c>
      <c r="F149" s="330"/>
      <c r="G149" s="315" t="s">
        <v>414</v>
      </c>
      <c r="H149" s="316">
        <v>1</v>
      </c>
      <c r="I149" s="317"/>
      <c r="J149" s="317">
        <f t="shared" si="4"/>
        <v>0</v>
      </c>
    </row>
    <row r="150" spans="1:13" ht="24" customHeight="1" x14ac:dyDescent="0.25">
      <c r="A150" s="314" t="s">
        <v>415</v>
      </c>
      <c r="B150" s="315" t="s">
        <v>433</v>
      </c>
      <c r="C150" s="315" t="s">
        <v>431</v>
      </c>
      <c r="D150" s="314" t="s">
        <v>227</v>
      </c>
      <c r="E150" s="330" t="s">
        <v>418</v>
      </c>
      <c r="F150" s="330"/>
      <c r="G150" s="315" t="s">
        <v>414</v>
      </c>
      <c r="H150" s="316">
        <v>1</v>
      </c>
      <c r="I150" s="317"/>
      <c r="J150" s="317">
        <f t="shared" si="4"/>
        <v>0</v>
      </c>
    </row>
    <row r="151" spans="1:13" ht="24" customHeight="1" x14ac:dyDescent="0.25">
      <c r="A151" s="314" t="s">
        <v>415</v>
      </c>
      <c r="B151" s="315" t="s">
        <v>433</v>
      </c>
      <c r="C151" s="315" t="s">
        <v>431</v>
      </c>
      <c r="D151" s="314" t="s">
        <v>228</v>
      </c>
      <c r="E151" s="330" t="s">
        <v>418</v>
      </c>
      <c r="F151" s="330"/>
      <c r="G151" s="315" t="s">
        <v>414</v>
      </c>
      <c r="H151" s="316">
        <v>1</v>
      </c>
      <c r="I151" s="317"/>
      <c r="J151" s="317">
        <f t="shared" si="4"/>
        <v>0</v>
      </c>
    </row>
    <row r="152" spans="1:13" ht="24" customHeight="1" x14ac:dyDescent="0.25">
      <c r="A152" s="314" t="s">
        <v>415</v>
      </c>
      <c r="B152" s="315" t="s">
        <v>433</v>
      </c>
      <c r="C152" s="315" t="s">
        <v>431</v>
      </c>
      <c r="D152" s="314" t="s">
        <v>229</v>
      </c>
      <c r="E152" s="330" t="s">
        <v>418</v>
      </c>
      <c r="F152" s="330"/>
      <c r="G152" s="315" t="s">
        <v>414</v>
      </c>
      <c r="H152" s="316">
        <v>1</v>
      </c>
      <c r="I152" s="317"/>
      <c r="J152" s="317">
        <f t="shared" si="4"/>
        <v>0</v>
      </c>
    </row>
    <row r="153" spans="1:13" ht="24" customHeight="1" x14ac:dyDescent="0.25">
      <c r="A153" s="314" t="s">
        <v>415</v>
      </c>
      <c r="B153" s="315" t="s">
        <v>433</v>
      </c>
      <c r="C153" s="315" t="s">
        <v>431</v>
      </c>
      <c r="D153" s="314" t="s">
        <v>230</v>
      </c>
      <c r="E153" s="330" t="s">
        <v>418</v>
      </c>
      <c r="F153" s="330"/>
      <c r="G153" s="315" t="s">
        <v>414</v>
      </c>
      <c r="H153" s="316">
        <v>1</v>
      </c>
      <c r="I153" s="317"/>
      <c r="J153" s="317">
        <f t="shared" si="4"/>
        <v>0</v>
      </c>
    </row>
    <row r="154" spans="1:13" ht="24" customHeight="1" x14ac:dyDescent="0.25">
      <c r="A154" s="314" t="s">
        <v>415</v>
      </c>
      <c r="B154" s="315" t="s">
        <v>433</v>
      </c>
      <c r="C154" s="315" t="s">
        <v>431</v>
      </c>
      <c r="D154" s="314" t="s">
        <v>231</v>
      </c>
      <c r="E154" s="330" t="s">
        <v>418</v>
      </c>
      <c r="F154" s="330"/>
      <c r="G154" s="315" t="s">
        <v>414</v>
      </c>
      <c r="H154" s="316">
        <v>1</v>
      </c>
      <c r="I154" s="317"/>
      <c r="J154" s="317">
        <f t="shared" si="4"/>
        <v>0</v>
      </c>
    </row>
    <row r="155" spans="1:13" ht="24" customHeight="1" x14ac:dyDescent="0.25">
      <c r="A155" s="314" t="s">
        <v>415</v>
      </c>
      <c r="B155" s="315" t="s">
        <v>433</v>
      </c>
      <c r="C155" s="315" t="s">
        <v>431</v>
      </c>
      <c r="D155" s="314" t="s">
        <v>232</v>
      </c>
      <c r="E155" s="330" t="s">
        <v>418</v>
      </c>
      <c r="F155" s="330"/>
      <c r="G155" s="315" t="s">
        <v>414</v>
      </c>
      <c r="H155" s="316">
        <v>1</v>
      </c>
      <c r="I155" s="317"/>
      <c r="J155" s="317">
        <f t="shared" si="4"/>
        <v>0</v>
      </c>
    </row>
    <row r="156" spans="1:13" ht="24" customHeight="1" x14ac:dyDescent="0.25">
      <c r="A156" s="314" t="s">
        <v>415</v>
      </c>
      <c r="B156" s="315" t="s">
        <v>433</v>
      </c>
      <c r="C156" s="315" t="s">
        <v>431</v>
      </c>
      <c r="D156" s="314" t="s">
        <v>234</v>
      </c>
      <c r="E156" s="330" t="s">
        <v>418</v>
      </c>
      <c r="F156" s="330"/>
      <c r="G156" s="315" t="s">
        <v>414</v>
      </c>
      <c r="H156" s="316">
        <v>1</v>
      </c>
      <c r="I156" s="317"/>
      <c r="J156" s="317">
        <f t="shared" si="4"/>
        <v>0</v>
      </c>
    </row>
    <row r="157" spans="1:13" ht="24" customHeight="1" x14ac:dyDescent="0.25">
      <c r="A157" s="314" t="s">
        <v>415</v>
      </c>
      <c r="B157" s="315" t="s">
        <v>433</v>
      </c>
      <c r="C157" s="315" t="s">
        <v>431</v>
      </c>
      <c r="D157" s="314" t="s">
        <v>235</v>
      </c>
      <c r="E157" s="330" t="s">
        <v>418</v>
      </c>
      <c r="F157" s="330"/>
      <c r="G157" s="315" t="s">
        <v>414</v>
      </c>
      <c r="H157" s="316">
        <v>1</v>
      </c>
      <c r="I157" s="317"/>
      <c r="J157" s="317">
        <f t="shared" si="4"/>
        <v>0</v>
      </c>
    </row>
    <row r="158" spans="1:13" ht="24" customHeight="1" x14ac:dyDescent="0.25">
      <c r="A158" s="314" t="s">
        <v>415</v>
      </c>
      <c r="B158" s="315" t="s">
        <v>433</v>
      </c>
      <c r="C158" s="315" t="s">
        <v>431</v>
      </c>
      <c r="D158" s="314" t="s">
        <v>236</v>
      </c>
      <c r="E158" s="330" t="s">
        <v>418</v>
      </c>
      <c r="F158" s="330"/>
      <c r="G158" s="315" t="s">
        <v>414</v>
      </c>
      <c r="H158" s="316">
        <v>1</v>
      </c>
      <c r="I158" s="317"/>
      <c r="J158" s="317">
        <f t="shared" si="4"/>
        <v>0</v>
      </c>
    </row>
    <row r="159" spans="1:13" x14ac:dyDescent="0.25">
      <c r="A159" s="318"/>
      <c r="B159" s="323"/>
      <c r="C159" s="323"/>
      <c r="D159" s="318"/>
      <c r="E159" s="318" t="s">
        <v>419</v>
      </c>
      <c r="F159" s="329">
        <f>M159/$M$2</f>
        <v>0</v>
      </c>
      <c r="G159" s="318" t="s">
        <v>420</v>
      </c>
      <c r="H159" s="319">
        <f>M159-F159</f>
        <v>0</v>
      </c>
      <c r="I159" s="318" t="s">
        <v>421</v>
      </c>
      <c r="J159" s="319">
        <f>F159+H159</f>
        <v>0</v>
      </c>
      <c r="M159" s="429">
        <f>J132+J131</f>
        <v>0</v>
      </c>
    </row>
    <row r="160" spans="1:13" ht="15" customHeight="1" x14ac:dyDescent="0.25">
      <c r="A160" s="318"/>
      <c r="B160" s="323"/>
      <c r="C160" s="323"/>
      <c r="D160" s="318"/>
      <c r="E160" s="318" t="s">
        <v>205</v>
      </c>
      <c r="F160" s="319">
        <f>J130*$G$2</f>
        <v>0</v>
      </c>
      <c r="G160" s="318"/>
      <c r="H160" s="445" t="s">
        <v>206</v>
      </c>
      <c r="I160" s="445"/>
      <c r="J160" s="319">
        <f>J130+F160</f>
        <v>0</v>
      </c>
    </row>
    <row r="161" spans="1:10" ht="24.95" customHeight="1" x14ac:dyDescent="0.25">
      <c r="A161" s="320"/>
      <c r="B161" s="323"/>
      <c r="C161" s="323"/>
      <c r="D161" s="318"/>
      <c r="E161" s="331" t="s">
        <v>434</v>
      </c>
      <c r="F161" s="332"/>
      <c r="G161" s="329">
        <f>TRUNC(J160*0.3,2)</f>
        <v>0</v>
      </c>
      <c r="H161" s="333"/>
      <c r="I161" s="333"/>
      <c r="J161" s="319"/>
    </row>
    <row r="162" spans="1:10" ht="24.95" customHeight="1" x14ac:dyDescent="0.25">
      <c r="A162" s="320"/>
      <c r="B162" s="323"/>
      <c r="C162" s="323"/>
      <c r="D162" s="318"/>
      <c r="E162" s="331" t="s">
        <v>437</v>
      </c>
      <c r="F162" s="332"/>
      <c r="G162" s="329">
        <f>TRUNC(J160*0.2,2)</f>
        <v>0</v>
      </c>
      <c r="H162" s="335" t="s">
        <v>438</v>
      </c>
      <c r="I162" s="333"/>
      <c r="J162" s="334">
        <f>J160+G162+G161</f>
        <v>0</v>
      </c>
    </row>
    <row r="163" spans="1:10" ht="24.95" customHeight="1" thickBot="1" x14ac:dyDescent="0.3">
      <c r="A163" s="320"/>
      <c r="B163" s="324"/>
      <c r="C163" s="324"/>
      <c r="D163" s="320"/>
      <c r="E163" s="320"/>
      <c r="F163" s="320"/>
      <c r="G163" s="320" t="s">
        <v>422</v>
      </c>
      <c r="H163" s="321">
        <f>8*12</f>
        <v>96</v>
      </c>
      <c r="I163" s="320" t="s">
        <v>423</v>
      </c>
      <c r="J163" s="321">
        <f>H163*J162</f>
        <v>0</v>
      </c>
    </row>
    <row r="164" spans="1:10" ht="0.95" customHeight="1" thickTop="1" x14ac:dyDescent="0.25">
      <c r="A164" s="322"/>
      <c r="B164" s="327"/>
      <c r="C164" s="327"/>
      <c r="D164" s="322"/>
      <c r="E164" s="322"/>
      <c r="F164" s="322"/>
      <c r="G164" s="322"/>
      <c r="H164" s="322"/>
      <c r="I164" s="322"/>
      <c r="J164" s="322"/>
    </row>
    <row r="165" spans="1:10" ht="18" customHeight="1" x14ac:dyDescent="0.25">
      <c r="A165" s="303" t="s">
        <v>25</v>
      </c>
      <c r="B165" s="305" t="s">
        <v>406</v>
      </c>
      <c r="C165" s="305" t="s">
        <v>407</v>
      </c>
      <c r="D165" s="303" t="s">
        <v>168</v>
      </c>
      <c r="E165" s="440" t="s">
        <v>408</v>
      </c>
      <c r="F165" s="440"/>
      <c r="G165" s="305" t="s">
        <v>169</v>
      </c>
      <c r="H165" s="304" t="s">
        <v>409</v>
      </c>
      <c r="I165" s="304" t="s">
        <v>410</v>
      </c>
      <c r="J165" s="304" t="s">
        <v>411</v>
      </c>
    </row>
    <row r="166" spans="1:10" ht="24" customHeight="1" x14ac:dyDescent="0.25">
      <c r="A166" s="306" t="s">
        <v>412</v>
      </c>
      <c r="B166" s="307"/>
      <c r="C166" s="307"/>
      <c r="D166" s="342" t="s">
        <v>503</v>
      </c>
      <c r="E166" s="441" t="s">
        <v>413</v>
      </c>
      <c r="F166" s="441"/>
      <c r="G166" s="307" t="s">
        <v>414</v>
      </c>
      <c r="H166" s="308">
        <v>1</v>
      </c>
      <c r="I166" s="309">
        <f>SUM(J167:J194)</f>
        <v>0</v>
      </c>
      <c r="J166" s="309">
        <f t="shared" ref="J166:J194" si="5">TRUNC(H166*I166,2)</f>
        <v>0</v>
      </c>
    </row>
    <row r="167" spans="1:10" ht="24" customHeight="1" x14ac:dyDescent="0.25">
      <c r="A167" s="310" t="s">
        <v>430</v>
      </c>
      <c r="B167" s="311"/>
      <c r="C167" s="311"/>
      <c r="D167" s="343" t="s">
        <v>517</v>
      </c>
      <c r="E167" s="442" t="s">
        <v>413</v>
      </c>
      <c r="F167" s="442"/>
      <c r="G167" s="311" t="s">
        <v>414</v>
      </c>
      <c r="H167" s="312">
        <v>1</v>
      </c>
      <c r="I167" s="313"/>
      <c r="J167" s="313">
        <f t="shared" si="5"/>
        <v>0</v>
      </c>
    </row>
    <row r="168" spans="1:10" ht="24" customHeight="1" x14ac:dyDescent="0.25">
      <c r="A168" s="314" t="s">
        <v>415</v>
      </c>
      <c r="B168" s="315"/>
      <c r="C168" s="315"/>
      <c r="D168" s="341" t="s">
        <v>518</v>
      </c>
      <c r="E168" s="436" t="s">
        <v>416</v>
      </c>
      <c r="F168" s="436"/>
      <c r="G168" s="315" t="s">
        <v>414</v>
      </c>
      <c r="H168" s="316">
        <v>1</v>
      </c>
      <c r="I168" s="317"/>
      <c r="J168" s="317">
        <f t="shared" si="5"/>
        <v>0</v>
      </c>
    </row>
    <row r="169" spans="1:10" ht="27.75" customHeight="1" x14ac:dyDescent="0.25">
      <c r="A169" s="314" t="s">
        <v>415</v>
      </c>
      <c r="B169" s="315"/>
      <c r="C169" s="315"/>
      <c r="D169" s="341" t="s">
        <v>425</v>
      </c>
      <c r="E169" s="436" t="s">
        <v>417</v>
      </c>
      <c r="F169" s="436"/>
      <c r="G169" s="315" t="s">
        <v>414</v>
      </c>
      <c r="H169" s="316">
        <v>1</v>
      </c>
      <c r="I169" s="317"/>
      <c r="J169" s="317">
        <f t="shared" si="5"/>
        <v>0</v>
      </c>
    </row>
    <row r="170" spans="1:10" ht="24" customHeight="1" x14ac:dyDescent="0.25">
      <c r="A170" s="314" t="s">
        <v>415</v>
      </c>
      <c r="B170" s="315" t="s">
        <v>433</v>
      </c>
      <c r="C170" s="315" t="s">
        <v>431</v>
      </c>
      <c r="D170" s="314" t="s">
        <v>221</v>
      </c>
      <c r="E170" s="330" t="s">
        <v>432</v>
      </c>
      <c r="F170" s="330"/>
      <c r="G170" s="315" t="s">
        <v>414</v>
      </c>
      <c r="H170" s="316">
        <v>1</v>
      </c>
      <c r="I170" s="317"/>
      <c r="J170" s="317">
        <f t="shared" si="5"/>
        <v>0</v>
      </c>
    </row>
    <row r="171" spans="1:10" ht="24" customHeight="1" x14ac:dyDescent="0.25">
      <c r="A171" s="314" t="s">
        <v>415</v>
      </c>
      <c r="B171" s="315" t="s">
        <v>433</v>
      </c>
      <c r="C171" s="315" t="s">
        <v>431</v>
      </c>
      <c r="D171" s="314" t="s">
        <v>222</v>
      </c>
      <c r="E171" s="330" t="s">
        <v>432</v>
      </c>
      <c r="F171" s="330"/>
      <c r="G171" s="315" t="s">
        <v>414</v>
      </c>
      <c r="H171" s="316">
        <v>1</v>
      </c>
      <c r="I171" s="317"/>
      <c r="J171" s="317">
        <f t="shared" si="5"/>
        <v>0</v>
      </c>
    </row>
    <row r="172" spans="1:10" ht="24" customHeight="1" x14ac:dyDescent="0.25">
      <c r="A172" s="314" t="s">
        <v>415</v>
      </c>
      <c r="B172" s="315" t="s">
        <v>433</v>
      </c>
      <c r="C172" s="315" t="s">
        <v>431</v>
      </c>
      <c r="D172" s="314" t="s">
        <v>237</v>
      </c>
      <c r="E172" s="330" t="s">
        <v>417</v>
      </c>
      <c r="F172" s="330"/>
      <c r="G172" s="315" t="s">
        <v>414</v>
      </c>
      <c r="H172" s="316">
        <v>1</v>
      </c>
      <c r="I172" s="317"/>
      <c r="J172" s="317">
        <f t="shared" si="5"/>
        <v>0</v>
      </c>
    </row>
    <row r="173" spans="1:10" ht="33.75" customHeight="1" x14ac:dyDescent="0.25">
      <c r="A173" s="314" t="s">
        <v>415</v>
      </c>
      <c r="B173" s="315" t="s">
        <v>433</v>
      </c>
      <c r="C173" s="315" t="s">
        <v>431</v>
      </c>
      <c r="D173" s="314" t="s">
        <v>243</v>
      </c>
      <c r="E173" s="330" t="s">
        <v>417</v>
      </c>
      <c r="F173" s="330"/>
      <c r="G173" s="315" t="s">
        <v>414</v>
      </c>
      <c r="H173" s="316">
        <v>1</v>
      </c>
      <c r="I173" s="317"/>
      <c r="J173" s="317">
        <f t="shared" si="5"/>
        <v>0</v>
      </c>
    </row>
    <row r="174" spans="1:10" ht="24" customHeight="1" x14ac:dyDescent="0.25">
      <c r="A174" s="314" t="s">
        <v>415</v>
      </c>
      <c r="B174" s="315" t="s">
        <v>433</v>
      </c>
      <c r="C174" s="315" t="s">
        <v>431</v>
      </c>
      <c r="D174" s="314" t="s">
        <v>247</v>
      </c>
      <c r="E174" s="330" t="s">
        <v>417</v>
      </c>
      <c r="F174" s="330"/>
      <c r="G174" s="315" t="s">
        <v>414</v>
      </c>
      <c r="H174" s="316">
        <v>1</v>
      </c>
      <c r="I174" s="317"/>
      <c r="J174" s="317">
        <f t="shared" si="5"/>
        <v>0</v>
      </c>
    </row>
    <row r="175" spans="1:10" ht="24" customHeight="1" x14ac:dyDescent="0.25">
      <c r="A175" s="314" t="s">
        <v>415</v>
      </c>
      <c r="B175" s="315" t="s">
        <v>433</v>
      </c>
      <c r="C175" s="315" t="s">
        <v>431</v>
      </c>
      <c r="D175" s="314" t="s">
        <v>238</v>
      </c>
      <c r="E175" s="330" t="s">
        <v>417</v>
      </c>
      <c r="F175" s="330"/>
      <c r="G175" s="315" t="s">
        <v>414</v>
      </c>
      <c r="H175" s="316">
        <v>1</v>
      </c>
      <c r="I175" s="317"/>
      <c r="J175" s="317">
        <f t="shared" si="5"/>
        <v>0</v>
      </c>
    </row>
    <row r="176" spans="1:10" ht="24" customHeight="1" x14ac:dyDescent="0.25">
      <c r="A176" s="314" t="s">
        <v>415</v>
      </c>
      <c r="B176" s="315" t="s">
        <v>433</v>
      </c>
      <c r="C176" s="315" t="s">
        <v>431</v>
      </c>
      <c r="D176" s="314" t="s">
        <v>239</v>
      </c>
      <c r="E176" s="330" t="s">
        <v>417</v>
      </c>
      <c r="F176" s="330"/>
      <c r="G176" s="315" t="s">
        <v>414</v>
      </c>
      <c r="H176" s="316">
        <v>1</v>
      </c>
      <c r="I176" s="317"/>
      <c r="J176" s="317">
        <f t="shared" si="5"/>
        <v>0</v>
      </c>
    </row>
    <row r="177" spans="1:10" ht="24" customHeight="1" x14ac:dyDescent="0.25">
      <c r="A177" s="314" t="s">
        <v>415</v>
      </c>
      <c r="B177" s="315" t="s">
        <v>433</v>
      </c>
      <c r="C177" s="315" t="s">
        <v>431</v>
      </c>
      <c r="D177" s="314" t="s">
        <v>240</v>
      </c>
      <c r="E177" s="330" t="s">
        <v>417</v>
      </c>
      <c r="F177" s="330"/>
      <c r="G177" s="315" t="s">
        <v>414</v>
      </c>
      <c r="H177" s="316">
        <v>1</v>
      </c>
      <c r="I177" s="317"/>
      <c r="J177" s="317">
        <f t="shared" si="5"/>
        <v>0</v>
      </c>
    </row>
    <row r="178" spans="1:10" ht="24" customHeight="1" x14ac:dyDescent="0.25">
      <c r="A178" s="314" t="s">
        <v>415</v>
      </c>
      <c r="B178" s="315" t="s">
        <v>433</v>
      </c>
      <c r="C178" s="315" t="s">
        <v>431</v>
      </c>
      <c r="D178" s="314" t="s">
        <v>242</v>
      </c>
      <c r="E178" s="330" t="s">
        <v>417</v>
      </c>
      <c r="F178" s="330"/>
      <c r="G178" s="315" t="s">
        <v>414</v>
      </c>
      <c r="H178" s="316">
        <v>1</v>
      </c>
      <c r="I178" s="317"/>
      <c r="J178" s="317">
        <f t="shared" si="5"/>
        <v>0</v>
      </c>
    </row>
    <row r="179" spans="1:10" ht="24" customHeight="1" x14ac:dyDescent="0.25">
      <c r="A179" s="314" t="s">
        <v>415</v>
      </c>
      <c r="B179" s="315" t="s">
        <v>433</v>
      </c>
      <c r="C179" s="315" t="s">
        <v>431</v>
      </c>
      <c r="D179" s="314" t="s">
        <v>241</v>
      </c>
      <c r="E179" s="330" t="s">
        <v>417</v>
      </c>
      <c r="F179" s="330"/>
      <c r="G179" s="315" t="s">
        <v>414</v>
      </c>
      <c r="H179" s="316">
        <v>1</v>
      </c>
      <c r="I179" s="317"/>
      <c r="J179" s="317">
        <f t="shared" si="5"/>
        <v>0</v>
      </c>
    </row>
    <row r="180" spans="1:10" ht="24" customHeight="1" x14ac:dyDescent="0.25">
      <c r="A180" s="314" t="s">
        <v>415</v>
      </c>
      <c r="B180" s="315" t="s">
        <v>433</v>
      </c>
      <c r="C180" s="315" t="s">
        <v>431</v>
      </c>
      <c r="D180" s="314" t="s">
        <v>248</v>
      </c>
      <c r="E180" s="330" t="s">
        <v>417</v>
      </c>
      <c r="F180" s="330"/>
      <c r="G180" s="315" t="s">
        <v>414</v>
      </c>
      <c r="H180" s="316">
        <v>1</v>
      </c>
      <c r="I180" s="317"/>
      <c r="J180" s="317">
        <f t="shared" si="5"/>
        <v>0</v>
      </c>
    </row>
    <row r="181" spans="1:10" ht="24" customHeight="1" x14ac:dyDescent="0.25">
      <c r="A181" s="314" t="s">
        <v>415</v>
      </c>
      <c r="B181" s="315" t="s">
        <v>433</v>
      </c>
      <c r="C181" s="315" t="s">
        <v>431</v>
      </c>
      <c r="D181" s="314" t="s">
        <v>240</v>
      </c>
      <c r="E181" s="330" t="s">
        <v>417</v>
      </c>
      <c r="F181" s="330"/>
      <c r="G181" s="315" t="s">
        <v>414</v>
      </c>
      <c r="H181" s="316">
        <v>1</v>
      </c>
      <c r="I181" s="317"/>
      <c r="J181" s="317">
        <f t="shared" si="5"/>
        <v>0</v>
      </c>
    </row>
    <row r="182" spans="1:10" ht="24" customHeight="1" x14ac:dyDescent="0.25">
      <c r="A182" s="314" t="s">
        <v>415</v>
      </c>
      <c r="B182" s="315" t="s">
        <v>433</v>
      </c>
      <c r="C182" s="315" t="s">
        <v>431</v>
      </c>
      <c r="D182" s="314" t="s">
        <v>245</v>
      </c>
      <c r="E182" s="330" t="s">
        <v>417</v>
      </c>
      <c r="F182" s="330"/>
      <c r="G182" s="315" t="s">
        <v>414</v>
      </c>
      <c r="H182" s="316">
        <v>1</v>
      </c>
      <c r="I182" s="317"/>
      <c r="J182" s="317">
        <f t="shared" si="5"/>
        <v>0</v>
      </c>
    </row>
    <row r="183" spans="1:10" ht="24" customHeight="1" x14ac:dyDescent="0.25">
      <c r="A183" s="314" t="s">
        <v>415</v>
      </c>
      <c r="B183" s="315" t="s">
        <v>433</v>
      </c>
      <c r="C183" s="315" t="s">
        <v>431</v>
      </c>
      <c r="D183" s="314" t="s">
        <v>246</v>
      </c>
      <c r="E183" s="330" t="s">
        <v>417</v>
      </c>
      <c r="F183" s="330"/>
      <c r="G183" s="315" t="s">
        <v>414</v>
      </c>
      <c r="H183" s="316">
        <v>1</v>
      </c>
      <c r="I183" s="317"/>
      <c r="J183" s="317">
        <f t="shared" si="5"/>
        <v>0</v>
      </c>
    </row>
    <row r="184" spans="1:10" ht="24" customHeight="1" x14ac:dyDescent="0.25">
      <c r="A184" s="314" t="s">
        <v>415</v>
      </c>
      <c r="B184" s="315" t="s">
        <v>433</v>
      </c>
      <c r="C184" s="315" t="s">
        <v>431</v>
      </c>
      <c r="D184" s="314" t="s">
        <v>244</v>
      </c>
      <c r="E184" s="330" t="s">
        <v>417</v>
      </c>
      <c r="F184" s="330"/>
      <c r="G184" s="315" t="s">
        <v>414</v>
      </c>
      <c r="H184" s="316">
        <v>1</v>
      </c>
      <c r="I184" s="317"/>
      <c r="J184" s="317">
        <f t="shared" si="5"/>
        <v>0</v>
      </c>
    </row>
    <row r="185" spans="1:10" ht="24" customHeight="1" x14ac:dyDescent="0.25">
      <c r="A185" s="314" t="s">
        <v>415</v>
      </c>
      <c r="B185" s="315" t="s">
        <v>433</v>
      </c>
      <c r="C185" s="315" t="s">
        <v>431</v>
      </c>
      <c r="D185" s="314" t="s">
        <v>226</v>
      </c>
      <c r="E185" s="330" t="s">
        <v>418</v>
      </c>
      <c r="F185" s="330"/>
      <c r="G185" s="315" t="s">
        <v>414</v>
      </c>
      <c r="H185" s="316">
        <v>1</v>
      </c>
      <c r="I185" s="317"/>
      <c r="J185" s="317">
        <f t="shared" si="5"/>
        <v>0</v>
      </c>
    </row>
    <row r="186" spans="1:10" ht="24" customHeight="1" x14ac:dyDescent="0.25">
      <c r="A186" s="314" t="s">
        <v>415</v>
      </c>
      <c r="B186" s="315" t="s">
        <v>433</v>
      </c>
      <c r="C186" s="315" t="s">
        <v>431</v>
      </c>
      <c r="D186" s="314" t="s">
        <v>227</v>
      </c>
      <c r="E186" s="330" t="s">
        <v>418</v>
      </c>
      <c r="F186" s="330"/>
      <c r="G186" s="315" t="s">
        <v>414</v>
      </c>
      <c r="H186" s="316">
        <v>1</v>
      </c>
      <c r="I186" s="317"/>
      <c r="J186" s="317">
        <f t="shared" si="5"/>
        <v>0</v>
      </c>
    </row>
    <row r="187" spans="1:10" ht="24" customHeight="1" x14ac:dyDescent="0.25">
      <c r="A187" s="314" t="s">
        <v>415</v>
      </c>
      <c r="B187" s="315" t="s">
        <v>433</v>
      </c>
      <c r="C187" s="315" t="s">
        <v>431</v>
      </c>
      <c r="D187" s="314" t="s">
        <v>228</v>
      </c>
      <c r="E187" s="330" t="s">
        <v>418</v>
      </c>
      <c r="F187" s="330"/>
      <c r="G187" s="315" t="s">
        <v>414</v>
      </c>
      <c r="H187" s="316">
        <v>1</v>
      </c>
      <c r="I187" s="317"/>
      <c r="J187" s="317">
        <f t="shared" si="5"/>
        <v>0</v>
      </c>
    </row>
    <row r="188" spans="1:10" ht="24" customHeight="1" x14ac:dyDescent="0.25">
      <c r="A188" s="314" t="s">
        <v>415</v>
      </c>
      <c r="B188" s="315" t="s">
        <v>433</v>
      </c>
      <c r="C188" s="315" t="s">
        <v>431</v>
      </c>
      <c r="D188" s="314" t="s">
        <v>229</v>
      </c>
      <c r="E188" s="330" t="s">
        <v>418</v>
      </c>
      <c r="F188" s="330"/>
      <c r="G188" s="315" t="s">
        <v>414</v>
      </c>
      <c r="H188" s="316">
        <v>1</v>
      </c>
      <c r="I188" s="317"/>
      <c r="J188" s="317">
        <f t="shared" si="5"/>
        <v>0</v>
      </c>
    </row>
    <row r="189" spans="1:10" ht="24" customHeight="1" x14ac:dyDescent="0.25">
      <c r="A189" s="314" t="s">
        <v>415</v>
      </c>
      <c r="B189" s="315" t="s">
        <v>433</v>
      </c>
      <c r="C189" s="315" t="s">
        <v>431</v>
      </c>
      <c r="D189" s="314" t="s">
        <v>230</v>
      </c>
      <c r="E189" s="330" t="s">
        <v>418</v>
      </c>
      <c r="F189" s="330"/>
      <c r="G189" s="315" t="s">
        <v>414</v>
      </c>
      <c r="H189" s="316">
        <v>1</v>
      </c>
      <c r="I189" s="317"/>
      <c r="J189" s="317">
        <f t="shared" si="5"/>
        <v>0</v>
      </c>
    </row>
    <row r="190" spans="1:10" ht="24" customHeight="1" x14ac:dyDescent="0.25">
      <c r="A190" s="314" t="s">
        <v>415</v>
      </c>
      <c r="B190" s="315" t="s">
        <v>433</v>
      </c>
      <c r="C190" s="315" t="s">
        <v>431</v>
      </c>
      <c r="D190" s="314" t="s">
        <v>231</v>
      </c>
      <c r="E190" s="330" t="s">
        <v>418</v>
      </c>
      <c r="F190" s="330"/>
      <c r="G190" s="315" t="s">
        <v>414</v>
      </c>
      <c r="H190" s="316">
        <v>1</v>
      </c>
      <c r="I190" s="317"/>
      <c r="J190" s="317">
        <f t="shared" si="5"/>
        <v>0</v>
      </c>
    </row>
    <row r="191" spans="1:10" ht="24" customHeight="1" x14ac:dyDescent="0.25">
      <c r="A191" s="314" t="s">
        <v>415</v>
      </c>
      <c r="B191" s="315" t="s">
        <v>433</v>
      </c>
      <c r="C191" s="315" t="s">
        <v>431</v>
      </c>
      <c r="D191" s="314" t="s">
        <v>232</v>
      </c>
      <c r="E191" s="330" t="s">
        <v>418</v>
      </c>
      <c r="F191" s="330"/>
      <c r="G191" s="315" t="s">
        <v>414</v>
      </c>
      <c r="H191" s="316">
        <v>1</v>
      </c>
      <c r="I191" s="317"/>
      <c r="J191" s="317">
        <f t="shared" si="5"/>
        <v>0</v>
      </c>
    </row>
    <row r="192" spans="1:10" ht="24" customHeight="1" x14ac:dyDescent="0.25">
      <c r="A192" s="314" t="s">
        <v>415</v>
      </c>
      <c r="B192" s="315" t="s">
        <v>433</v>
      </c>
      <c r="C192" s="315" t="s">
        <v>431</v>
      </c>
      <c r="D192" s="314" t="s">
        <v>234</v>
      </c>
      <c r="E192" s="330" t="s">
        <v>418</v>
      </c>
      <c r="F192" s="330"/>
      <c r="G192" s="315" t="s">
        <v>414</v>
      </c>
      <c r="H192" s="316">
        <v>1</v>
      </c>
      <c r="I192" s="317"/>
      <c r="J192" s="317">
        <f t="shared" si="5"/>
        <v>0</v>
      </c>
    </row>
    <row r="193" spans="1:13" ht="24" customHeight="1" x14ac:dyDescent="0.25">
      <c r="A193" s="314" t="s">
        <v>415</v>
      </c>
      <c r="B193" s="315" t="s">
        <v>433</v>
      </c>
      <c r="C193" s="315" t="s">
        <v>431</v>
      </c>
      <c r="D193" s="314" t="s">
        <v>235</v>
      </c>
      <c r="E193" s="330" t="s">
        <v>418</v>
      </c>
      <c r="F193" s="330"/>
      <c r="G193" s="315" t="s">
        <v>414</v>
      </c>
      <c r="H193" s="316">
        <v>1</v>
      </c>
      <c r="I193" s="317"/>
      <c r="J193" s="317">
        <f t="shared" si="5"/>
        <v>0</v>
      </c>
    </row>
    <row r="194" spans="1:13" ht="24" customHeight="1" x14ac:dyDescent="0.25">
      <c r="A194" s="314" t="s">
        <v>415</v>
      </c>
      <c r="B194" s="315" t="s">
        <v>433</v>
      </c>
      <c r="C194" s="315" t="s">
        <v>431</v>
      </c>
      <c r="D194" s="314" t="s">
        <v>236</v>
      </c>
      <c r="E194" s="330" t="s">
        <v>418</v>
      </c>
      <c r="F194" s="330"/>
      <c r="G194" s="315" t="s">
        <v>414</v>
      </c>
      <c r="H194" s="316">
        <v>1</v>
      </c>
      <c r="I194" s="317"/>
      <c r="J194" s="317">
        <f t="shared" si="5"/>
        <v>0</v>
      </c>
    </row>
    <row r="195" spans="1:13" x14ac:dyDescent="0.25">
      <c r="A195" s="318"/>
      <c r="B195" s="323"/>
      <c r="C195" s="323"/>
      <c r="D195" s="318"/>
      <c r="E195" s="318" t="s">
        <v>419</v>
      </c>
      <c r="F195" s="329">
        <f>M195/$M$2</f>
        <v>0</v>
      </c>
      <c r="G195" s="318" t="s">
        <v>420</v>
      </c>
      <c r="H195" s="319">
        <f>M195-F195</f>
        <v>0</v>
      </c>
      <c r="I195" s="318" t="s">
        <v>421</v>
      </c>
      <c r="J195" s="319">
        <f>F195+H195</f>
        <v>0</v>
      </c>
      <c r="M195" s="429">
        <f>J168+J167</f>
        <v>0</v>
      </c>
    </row>
    <row r="196" spans="1:13" ht="15" customHeight="1" x14ac:dyDescent="0.25">
      <c r="A196" s="318"/>
      <c r="B196" s="323"/>
      <c r="C196" s="323"/>
      <c r="D196" s="318"/>
      <c r="E196" s="318" t="s">
        <v>205</v>
      </c>
      <c r="F196" s="319">
        <f>J166*$G$2</f>
        <v>0</v>
      </c>
      <c r="G196" s="318"/>
      <c r="H196" s="445" t="s">
        <v>206</v>
      </c>
      <c r="I196" s="445"/>
      <c r="J196" s="319">
        <f>J166+F196</f>
        <v>0</v>
      </c>
    </row>
    <row r="197" spans="1:13" ht="24.95" customHeight="1" x14ac:dyDescent="0.25">
      <c r="A197" s="320"/>
      <c r="B197" s="323"/>
      <c r="C197" s="323"/>
      <c r="D197" s="318"/>
      <c r="E197" s="331" t="s">
        <v>434</v>
      </c>
      <c r="F197" s="332"/>
      <c r="G197" s="329">
        <f>TRUNC(J196*0.3,2)</f>
        <v>0</v>
      </c>
      <c r="H197" s="333"/>
      <c r="I197" s="333"/>
      <c r="J197" s="319"/>
    </row>
    <row r="198" spans="1:13" ht="24.95" customHeight="1" x14ac:dyDescent="0.25">
      <c r="A198" s="320"/>
      <c r="B198" s="323"/>
      <c r="C198" s="323"/>
      <c r="D198" s="318"/>
      <c r="E198" s="331" t="s">
        <v>437</v>
      </c>
      <c r="F198" s="332"/>
      <c r="G198" s="329"/>
      <c r="H198" s="333"/>
      <c r="I198" s="333"/>
      <c r="J198" s="334">
        <f>J196+G198+G197</f>
        <v>0</v>
      </c>
    </row>
    <row r="199" spans="1:13" ht="30" customHeight="1" thickBot="1" x14ac:dyDescent="0.3">
      <c r="A199" s="320"/>
      <c r="B199" s="324"/>
      <c r="C199" s="324"/>
      <c r="D199" s="320"/>
      <c r="E199" s="320"/>
      <c r="F199" s="320"/>
      <c r="G199" s="320" t="s">
        <v>422</v>
      </c>
      <c r="H199" s="424">
        <f>12*2</f>
        <v>24</v>
      </c>
      <c r="I199" s="320" t="s">
        <v>423</v>
      </c>
      <c r="J199" s="321">
        <f>H199*J198</f>
        <v>0</v>
      </c>
    </row>
    <row r="200" spans="1:13" ht="0.95" customHeight="1" thickTop="1" x14ac:dyDescent="0.25">
      <c r="A200" s="322"/>
      <c r="B200" s="327"/>
      <c r="C200" s="327"/>
      <c r="D200" s="322"/>
      <c r="E200" s="322"/>
      <c r="F200" s="322"/>
      <c r="G200" s="322"/>
      <c r="H200" s="322"/>
      <c r="I200" s="322"/>
      <c r="J200" s="322"/>
    </row>
    <row r="201" spans="1:13" ht="18" customHeight="1" x14ac:dyDescent="0.25">
      <c r="A201" s="303" t="s">
        <v>26</v>
      </c>
      <c r="B201" s="305" t="s">
        <v>406</v>
      </c>
      <c r="C201" s="305" t="s">
        <v>407</v>
      </c>
      <c r="D201" s="303" t="s">
        <v>168</v>
      </c>
      <c r="E201" s="440" t="s">
        <v>408</v>
      </c>
      <c r="F201" s="440"/>
      <c r="G201" s="305" t="s">
        <v>169</v>
      </c>
      <c r="H201" s="304" t="s">
        <v>409</v>
      </c>
      <c r="I201" s="304" t="s">
        <v>410</v>
      </c>
      <c r="J201" s="304" t="s">
        <v>411</v>
      </c>
    </row>
    <row r="202" spans="1:13" ht="24" customHeight="1" x14ac:dyDescent="0.25">
      <c r="A202" s="306" t="s">
        <v>412</v>
      </c>
      <c r="B202" s="307"/>
      <c r="C202" s="307"/>
      <c r="D202" s="342" t="s">
        <v>504</v>
      </c>
      <c r="E202" s="441" t="s">
        <v>413</v>
      </c>
      <c r="F202" s="441"/>
      <c r="G202" s="307" t="s">
        <v>414</v>
      </c>
      <c r="H202" s="308">
        <v>1</v>
      </c>
      <c r="I202" s="309">
        <f>SUM(J203:J228)</f>
        <v>0</v>
      </c>
      <c r="J202" s="309">
        <f t="shared" ref="J202:J228" si="6">TRUNC(H202*I202,2)</f>
        <v>0</v>
      </c>
    </row>
    <row r="203" spans="1:13" ht="24" customHeight="1" x14ac:dyDescent="0.25">
      <c r="A203" s="310" t="s">
        <v>430</v>
      </c>
      <c r="B203" s="311"/>
      <c r="C203" s="311"/>
      <c r="D203" s="343" t="s">
        <v>519</v>
      </c>
      <c r="E203" s="442" t="s">
        <v>413</v>
      </c>
      <c r="F203" s="442"/>
      <c r="G203" s="311" t="s">
        <v>414</v>
      </c>
      <c r="H203" s="312">
        <v>1</v>
      </c>
      <c r="I203" s="313"/>
      <c r="J203" s="313">
        <f t="shared" si="6"/>
        <v>0</v>
      </c>
    </row>
    <row r="204" spans="1:13" ht="24" customHeight="1" x14ac:dyDescent="0.25">
      <c r="A204" s="314" t="s">
        <v>415</v>
      </c>
      <c r="B204" s="315"/>
      <c r="C204" s="315"/>
      <c r="D204" s="341" t="s">
        <v>520</v>
      </c>
      <c r="E204" s="436" t="s">
        <v>416</v>
      </c>
      <c r="F204" s="436"/>
      <c r="G204" s="315" t="s">
        <v>414</v>
      </c>
      <c r="H204" s="316">
        <v>1</v>
      </c>
      <c r="I204" s="317"/>
      <c r="J204" s="317">
        <f t="shared" si="6"/>
        <v>0</v>
      </c>
    </row>
    <row r="205" spans="1:13" ht="30" customHeight="1" x14ac:dyDescent="0.25">
      <c r="A205" s="314" t="s">
        <v>415</v>
      </c>
      <c r="B205" s="315"/>
      <c r="C205" s="315"/>
      <c r="D205" s="341" t="s">
        <v>521</v>
      </c>
      <c r="E205" s="436" t="s">
        <v>417</v>
      </c>
      <c r="F205" s="436"/>
      <c r="G205" s="315" t="s">
        <v>414</v>
      </c>
      <c r="H205" s="316">
        <v>1</v>
      </c>
      <c r="I205" s="317"/>
      <c r="J205" s="317">
        <f t="shared" si="6"/>
        <v>0</v>
      </c>
    </row>
    <row r="206" spans="1:13" ht="24" customHeight="1" x14ac:dyDescent="0.25">
      <c r="A206" s="314" t="s">
        <v>415</v>
      </c>
      <c r="B206" s="315" t="s">
        <v>433</v>
      </c>
      <c r="C206" s="315" t="s">
        <v>431</v>
      </c>
      <c r="D206" s="314" t="s">
        <v>221</v>
      </c>
      <c r="E206" s="330" t="s">
        <v>432</v>
      </c>
      <c r="F206" s="330"/>
      <c r="G206" s="315" t="s">
        <v>414</v>
      </c>
      <c r="H206" s="316">
        <v>1</v>
      </c>
      <c r="I206" s="317"/>
      <c r="J206" s="317">
        <f t="shared" si="6"/>
        <v>0</v>
      </c>
    </row>
    <row r="207" spans="1:13" ht="24" customHeight="1" x14ac:dyDescent="0.25">
      <c r="A207" s="314" t="s">
        <v>415</v>
      </c>
      <c r="B207" s="315" t="s">
        <v>433</v>
      </c>
      <c r="C207" s="315" t="s">
        <v>431</v>
      </c>
      <c r="D207" s="314" t="s">
        <v>222</v>
      </c>
      <c r="E207" s="330" t="s">
        <v>432</v>
      </c>
      <c r="F207" s="330"/>
      <c r="G207" s="315" t="s">
        <v>414</v>
      </c>
      <c r="H207" s="316">
        <v>1</v>
      </c>
      <c r="I207" s="317"/>
      <c r="J207" s="317">
        <f t="shared" si="6"/>
        <v>0</v>
      </c>
    </row>
    <row r="208" spans="1:13" ht="24" customHeight="1" x14ac:dyDescent="0.25">
      <c r="A208" s="314" t="s">
        <v>415</v>
      </c>
      <c r="B208" s="315" t="s">
        <v>433</v>
      </c>
      <c r="C208" s="315" t="s">
        <v>431</v>
      </c>
      <c r="D208" s="314" t="s">
        <v>249</v>
      </c>
      <c r="E208" s="330" t="s">
        <v>417</v>
      </c>
      <c r="F208" s="330"/>
      <c r="G208" s="315" t="s">
        <v>414</v>
      </c>
      <c r="H208" s="316">
        <v>1</v>
      </c>
      <c r="I208" s="317"/>
      <c r="J208" s="317">
        <f t="shared" si="6"/>
        <v>0</v>
      </c>
    </row>
    <row r="209" spans="1:10" ht="24" customHeight="1" x14ac:dyDescent="0.25">
      <c r="A209" s="314" t="s">
        <v>415</v>
      </c>
      <c r="B209" s="315" t="s">
        <v>433</v>
      </c>
      <c r="C209" s="315" t="s">
        <v>431</v>
      </c>
      <c r="D209" s="314" t="s">
        <v>250</v>
      </c>
      <c r="E209" s="330" t="s">
        <v>417</v>
      </c>
      <c r="F209" s="330"/>
      <c r="G209" s="315" t="s">
        <v>414</v>
      </c>
      <c r="H209" s="316">
        <v>1</v>
      </c>
      <c r="I209" s="317"/>
      <c r="J209" s="317">
        <f t="shared" si="6"/>
        <v>0</v>
      </c>
    </row>
    <row r="210" spans="1:10" ht="24" customHeight="1" x14ac:dyDescent="0.25">
      <c r="A210" s="314" t="s">
        <v>415</v>
      </c>
      <c r="B210" s="315" t="s">
        <v>433</v>
      </c>
      <c r="C210" s="315" t="s">
        <v>431</v>
      </c>
      <c r="D210" s="314" t="s">
        <v>247</v>
      </c>
      <c r="E210" s="330" t="s">
        <v>417</v>
      </c>
      <c r="F210" s="330"/>
      <c r="G210" s="315" t="s">
        <v>414</v>
      </c>
      <c r="H210" s="316">
        <v>1</v>
      </c>
      <c r="I210" s="317"/>
      <c r="J210" s="317">
        <f t="shared" si="6"/>
        <v>0</v>
      </c>
    </row>
    <row r="211" spans="1:10" ht="24" customHeight="1" x14ac:dyDescent="0.25">
      <c r="A211" s="314" t="s">
        <v>415</v>
      </c>
      <c r="B211" s="315" t="s">
        <v>433</v>
      </c>
      <c r="C211" s="315" t="s">
        <v>431</v>
      </c>
      <c r="D211" s="314" t="s">
        <v>238</v>
      </c>
      <c r="E211" s="330" t="s">
        <v>417</v>
      </c>
      <c r="F211" s="330"/>
      <c r="G211" s="315" t="s">
        <v>414</v>
      </c>
      <c r="H211" s="316">
        <v>1</v>
      </c>
      <c r="I211" s="317"/>
      <c r="J211" s="317">
        <f t="shared" si="6"/>
        <v>0</v>
      </c>
    </row>
    <row r="212" spans="1:10" ht="24" customHeight="1" x14ac:dyDescent="0.25">
      <c r="A212" s="314" t="s">
        <v>415</v>
      </c>
      <c r="B212" s="315" t="s">
        <v>433</v>
      </c>
      <c r="C212" s="315" t="s">
        <v>431</v>
      </c>
      <c r="D212" s="314" t="s">
        <v>239</v>
      </c>
      <c r="E212" s="330" t="s">
        <v>417</v>
      </c>
      <c r="F212" s="330"/>
      <c r="G212" s="315" t="s">
        <v>414</v>
      </c>
      <c r="H212" s="316">
        <v>1</v>
      </c>
      <c r="I212" s="317"/>
      <c r="J212" s="317">
        <f t="shared" si="6"/>
        <v>0</v>
      </c>
    </row>
    <row r="213" spans="1:10" ht="24" customHeight="1" x14ac:dyDescent="0.25">
      <c r="A213" s="314" t="s">
        <v>415</v>
      </c>
      <c r="B213" s="315" t="s">
        <v>433</v>
      </c>
      <c r="C213" s="315" t="s">
        <v>431</v>
      </c>
      <c r="D213" s="314" t="s">
        <v>240</v>
      </c>
      <c r="E213" s="330" t="s">
        <v>417</v>
      </c>
      <c r="F213" s="330"/>
      <c r="G213" s="315" t="s">
        <v>414</v>
      </c>
      <c r="H213" s="316">
        <v>1</v>
      </c>
      <c r="I213" s="317"/>
      <c r="J213" s="317">
        <f t="shared" si="6"/>
        <v>0</v>
      </c>
    </row>
    <row r="214" spans="1:10" ht="24" customHeight="1" x14ac:dyDescent="0.25">
      <c r="A214" s="314" t="s">
        <v>415</v>
      </c>
      <c r="B214" s="315" t="s">
        <v>433</v>
      </c>
      <c r="C214" s="315" t="s">
        <v>431</v>
      </c>
      <c r="D214" s="314" t="s">
        <v>242</v>
      </c>
      <c r="E214" s="330" t="s">
        <v>417</v>
      </c>
      <c r="F214" s="330"/>
      <c r="G214" s="315" t="s">
        <v>414</v>
      </c>
      <c r="H214" s="316">
        <v>1</v>
      </c>
      <c r="I214" s="317"/>
      <c r="J214" s="317">
        <f t="shared" si="6"/>
        <v>0</v>
      </c>
    </row>
    <row r="215" spans="1:10" ht="24" customHeight="1" x14ac:dyDescent="0.25">
      <c r="A215" s="314" t="s">
        <v>415</v>
      </c>
      <c r="B215" s="315" t="s">
        <v>433</v>
      </c>
      <c r="C215" s="315" t="s">
        <v>431</v>
      </c>
      <c r="D215" s="314" t="s">
        <v>240</v>
      </c>
      <c r="E215" s="330" t="s">
        <v>417</v>
      </c>
      <c r="F215" s="330"/>
      <c r="G215" s="315" t="s">
        <v>414</v>
      </c>
      <c r="H215" s="316">
        <v>1</v>
      </c>
      <c r="I215" s="317"/>
      <c r="J215" s="317">
        <f t="shared" si="6"/>
        <v>0</v>
      </c>
    </row>
    <row r="216" spans="1:10" ht="24" customHeight="1" x14ac:dyDescent="0.25">
      <c r="A216" s="314" t="s">
        <v>415</v>
      </c>
      <c r="B216" s="315" t="s">
        <v>433</v>
      </c>
      <c r="C216" s="315" t="s">
        <v>431</v>
      </c>
      <c r="D216" s="314" t="s">
        <v>245</v>
      </c>
      <c r="E216" s="330" t="s">
        <v>417</v>
      </c>
      <c r="F216" s="330"/>
      <c r="G216" s="315" t="s">
        <v>414</v>
      </c>
      <c r="H216" s="316">
        <v>1</v>
      </c>
      <c r="I216" s="317"/>
      <c r="J216" s="317">
        <f t="shared" si="6"/>
        <v>0</v>
      </c>
    </row>
    <row r="217" spans="1:10" ht="24" customHeight="1" x14ac:dyDescent="0.25">
      <c r="A217" s="314" t="s">
        <v>415</v>
      </c>
      <c r="B217" s="315" t="s">
        <v>433</v>
      </c>
      <c r="C217" s="315" t="s">
        <v>431</v>
      </c>
      <c r="D217" s="314" t="s">
        <v>246</v>
      </c>
      <c r="E217" s="330" t="s">
        <v>417</v>
      </c>
      <c r="F217" s="330"/>
      <c r="G217" s="315" t="s">
        <v>414</v>
      </c>
      <c r="H217" s="316">
        <v>1</v>
      </c>
      <c r="I217" s="317"/>
      <c r="J217" s="317">
        <f t="shared" si="6"/>
        <v>0</v>
      </c>
    </row>
    <row r="218" spans="1:10" ht="24" customHeight="1" x14ac:dyDescent="0.25">
      <c r="A218" s="314" t="s">
        <v>415</v>
      </c>
      <c r="B218" s="315" t="s">
        <v>433</v>
      </c>
      <c r="C218" s="315" t="s">
        <v>431</v>
      </c>
      <c r="D218" s="314" t="s">
        <v>244</v>
      </c>
      <c r="E218" s="330" t="s">
        <v>417</v>
      </c>
      <c r="F218" s="330"/>
      <c r="G218" s="315" t="s">
        <v>414</v>
      </c>
      <c r="H218" s="316">
        <v>1</v>
      </c>
      <c r="I218" s="317"/>
      <c r="J218" s="317">
        <f t="shared" si="6"/>
        <v>0</v>
      </c>
    </row>
    <row r="219" spans="1:10" ht="24" customHeight="1" x14ac:dyDescent="0.25">
      <c r="A219" s="314" t="s">
        <v>415</v>
      </c>
      <c r="B219" s="315" t="s">
        <v>433</v>
      </c>
      <c r="C219" s="315" t="s">
        <v>431</v>
      </c>
      <c r="D219" s="314" t="s">
        <v>226</v>
      </c>
      <c r="E219" s="330" t="s">
        <v>418</v>
      </c>
      <c r="F219" s="330"/>
      <c r="G219" s="315" t="s">
        <v>414</v>
      </c>
      <c r="H219" s="316">
        <v>1</v>
      </c>
      <c r="I219" s="317"/>
      <c r="J219" s="317">
        <f t="shared" si="6"/>
        <v>0</v>
      </c>
    </row>
    <row r="220" spans="1:10" ht="24" customHeight="1" x14ac:dyDescent="0.25">
      <c r="A220" s="314" t="s">
        <v>415</v>
      </c>
      <c r="B220" s="315" t="s">
        <v>433</v>
      </c>
      <c r="C220" s="315" t="s">
        <v>431</v>
      </c>
      <c r="D220" s="314" t="s">
        <v>227</v>
      </c>
      <c r="E220" s="330" t="s">
        <v>418</v>
      </c>
      <c r="F220" s="330"/>
      <c r="G220" s="315" t="s">
        <v>414</v>
      </c>
      <c r="H220" s="316">
        <v>1</v>
      </c>
      <c r="I220" s="317"/>
      <c r="J220" s="317">
        <f t="shared" si="6"/>
        <v>0</v>
      </c>
    </row>
    <row r="221" spans="1:10" ht="24" customHeight="1" x14ac:dyDescent="0.25">
      <c r="A221" s="314" t="s">
        <v>415</v>
      </c>
      <c r="B221" s="315" t="s">
        <v>433</v>
      </c>
      <c r="C221" s="315" t="s">
        <v>431</v>
      </c>
      <c r="D221" s="314" t="s">
        <v>228</v>
      </c>
      <c r="E221" s="330" t="s">
        <v>418</v>
      </c>
      <c r="F221" s="330"/>
      <c r="G221" s="315" t="s">
        <v>414</v>
      </c>
      <c r="H221" s="316">
        <v>1</v>
      </c>
      <c r="I221" s="317"/>
      <c r="J221" s="317">
        <f t="shared" si="6"/>
        <v>0</v>
      </c>
    </row>
    <row r="222" spans="1:10" ht="24" customHeight="1" x14ac:dyDescent="0.25">
      <c r="A222" s="314" t="s">
        <v>415</v>
      </c>
      <c r="B222" s="315" t="s">
        <v>433</v>
      </c>
      <c r="C222" s="315" t="s">
        <v>431</v>
      </c>
      <c r="D222" s="314" t="s">
        <v>229</v>
      </c>
      <c r="E222" s="330" t="s">
        <v>418</v>
      </c>
      <c r="F222" s="330"/>
      <c r="G222" s="315" t="s">
        <v>414</v>
      </c>
      <c r="H222" s="316">
        <v>1</v>
      </c>
      <c r="I222" s="317"/>
      <c r="J222" s="317">
        <f t="shared" si="6"/>
        <v>0</v>
      </c>
    </row>
    <row r="223" spans="1:10" ht="24" customHeight="1" x14ac:dyDescent="0.25">
      <c r="A223" s="314" t="s">
        <v>415</v>
      </c>
      <c r="B223" s="315" t="s">
        <v>433</v>
      </c>
      <c r="C223" s="315" t="s">
        <v>431</v>
      </c>
      <c r="D223" s="314" t="s">
        <v>230</v>
      </c>
      <c r="E223" s="330" t="s">
        <v>418</v>
      </c>
      <c r="F223" s="330"/>
      <c r="G223" s="315" t="s">
        <v>414</v>
      </c>
      <c r="H223" s="316">
        <v>1</v>
      </c>
      <c r="I223" s="317"/>
      <c r="J223" s="317">
        <f t="shared" si="6"/>
        <v>0</v>
      </c>
    </row>
    <row r="224" spans="1:10" ht="24" customHeight="1" x14ac:dyDescent="0.25">
      <c r="A224" s="314" t="s">
        <v>415</v>
      </c>
      <c r="B224" s="315" t="s">
        <v>433</v>
      </c>
      <c r="C224" s="315" t="s">
        <v>431</v>
      </c>
      <c r="D224" s="314" t="s">
        <v>231</v>
      </c>
      <c r="E224" s="330" t="s">
        <v>418</v>
      </c>
      <c r="F224" s="330"/>
      <c r="G224" s="315" t="s">
        <v>414</v>
      </c>
      <c r="H224" s="316">
        <v>1</v>
      </c>
      <c r="I224" s="317"/>
      <c r="J224" s="317">
        <f t="shared" si="6"/>
        <v>0</v>
      </c>
    </row>
    <row r="225" spans="1:13" ht="24" customHeight="1" x14ac:dyDescent="0.25">
      <c r="A225" s="314" t="s">
        <v>415</v>
      </c>
      <c r="B225" s="315" t="s">
        <v>433</v>
      </c>
      <c r="C225" s="315" t="s">
        <v>431</v>
      </c>
      <c r="D225" s="314" t="s">
        <v>232</v>
      </c>
      <c r="E225" s="330" t="s">
        <v>418</v>
      </c>
      <c r="F225" s="330"/>
      <c r="G225" s="315" t="s">
        <v>414</v>
      </c>
      <c r="H225" s="316">
        <v>1</v>
      </c>
      <c r="I225" s="317"/>
      <c r="J225" s="317">
        <f t="shared" si="6"/>
        <v>0</v>
      </c>
    </row>
    <row r="226" spans="1:13" ht="24" customHeight="1" x14ac:dyDescent="0.25">
      <c r="A226" s="314" t="s">
        <v>415</v>
      </c>
      <c r="B226" s="315" t="s">
        <v>433</v>
      </c>
      <c r="C226" s="315" t="s">
        <v>431</v>
      </c>
      <c r="D226" s="314" t="s">
        <v>234</v>
      </c>
      <c r="E226" s="330" t="s">
        <v>418</v>
      </c>
      <c r="F226" s="330"/>
      <c r="G226" s="315" t="s">
        <v>414</v>
      </c>
      <c r="H226" s="316">
        <v>1</v>
      </c>
      <c r="I226" s="317"/>
      <c r="J226" s="317">
        <f t="shared" si="6"/>
        <v>0</v>
      </c>
    </row>
    <row r="227" spans="1:13" ht="24" customHeight="1" x14ac:dyDescent="0.25">
      <c r="A227" s="314" t="s">
        <v>415</v>
      </c>
      <c r="B227" s="315" t="s">
        <v>433</v>
      </c>
      <c r="C227" s="315" t="s">
        <v>431</v>
      </c>
      <c r="D227" s="314" t="s">
        <v>235</v>
      </c>
      <c r="E227" s="330" t="s">
        <v>418</v>
      </c>
      <c r="F227" s="330"/>
      <c r="G227" s="315" t="s">
        <v>414</v>
      </c>
      <c r="H227" s="316">
        <v>1</v>
      </c>
      <c r="I227" s="317"/>
      <c r="J227" s="317">
        <f t="shared" si="6"/>
        <v>0</v>
      </c>
    </row>
    <row r="228" spans="1:13" ht="24" customHeight="1" x14ac:dyDescent="0.25">
      <c r="A228" s="314" t="s">
        <v>415</v>
      </c>
      <c r="B228" s="315" t="s">
        <v>433</v>
      </c>
      <c r="C228" s="315" t="s">
        <v>431</v>
      </c>
      <c r="D228" s="314" t="s">
        <v>236</v>
      </c>
      <c r="E228" s="330" t="s">
        <v>418</v>
      </c>
      <c r="F228" s="330"/>
      <c r="G228" s="315" t="s">
        <v>414</v>
      </c>
      <c r="H228" s="316">
        <v>1</v>
      </c>
      <c r="I228" s="317"/>
      <c r="J228" s="317">
        <f t="shared" si="6"/>
        <v>0</v>
      </c>
    </row>
    <row r="229" spans="1:13" x14ac:dyDescent="0.25">
      <c r="A229" s="318"/>
      <c r="B229" s="323"/>
      <c r="C229" s="323"/>
      <c r="D229" s="318"/>
      <c r="E229" s="318" t="s">
        <v>419</v>
      </c>
      <c r="F229" s="329">
        <f>M229/$M$2</f>
        <v>0</v>
      </c>
      <c r="G229" s="318" t="s">
        <v>420</v>
      </c>
      <c r="H229" s="319">
        <f>M229-F229</f>
        <v>0</v>
      </c>
      <c r="I229" s="318" t="s">
        <v>421</v>
      </c>
      <c r="J229" s="319">
        <f>F229+H229</f>
        <v>0</v>
      </c>
      <c r="M229" s="429">
        <f>J204+J203</f>
        <v>0</v>
      </c>
    </row>
    <row r="230" spans="1:13" ht="15" customHeight="1" x14ac:dyDescent="0.25">
      <c r="A230" s="318"/>
      <c r="B230" s="323"/>
      <c r="C230" s="323"/>
      <c r="D230" s="318"/>
      <c r="E230" s="318" t="s">
        <v>205</v>
      </c>
      <c r="F230" s="319">
        <f>J202*$G$2</f>
        <v>0</v>
      </c>
      <c r="G230" s="318"/>
      <c r="H230" s="445" t="s">
        <v>206</v>
      </c>
      <c r="I230" s="445"/>
      <c r="J230" s="319">
        <f>J202+F230</f>
        <v>0</v>
      </c>
    </row>
    <row r="231" spans="1:13" ht="24.95" customHeight="1" x14ac:dyDescent="0.25">
      <c r="A231" s="320"/>
      <c r="B231" s="323"/>
      <c r="C231" s="323"/>
      <c r="D231" s="318"/>
      <c r="E231" s="331" t="s">
        <v>434</v>
      </c>
      <c r="F231" s="332"/>
      <c r="G231" s="329">
        <f>TRUNC(J230*0.3,2)</f>
        <v>0</v>
      </c>
      <c r="H231" s="333"/>
      <c r="I231" s="333"/>
      <c r="J231" s="319"/>
    </row>
    <row r="232" spans="1:13" ht="24.95" customHeight="1" x14ac:dyDescent="0.25">
      <c r="A232" s="320"/>
      <c r="B232" s="323"/>
      <c r="C232" s="323"/>
      <c r="D232" s="318"/>
      <c r="E232" s="331" t="s">
        <v>437</v>
      </c>
      <c r="F232" s="332"/>
      <c r="G232" s="329"/>
      <c r="H232" s="333"/>
      <c r="I232" s="333"/>
      <c r="J232" s="334">
        <f>J230+G232+G231</f>
        <v>0</v>
      </c>
    </row>
    <row r="233" spans="1:13" ht="30" customHeight="1" x14ac:dyDescent="0.25">
      <c r="A233" s="320"/>
      <c r="B233" s="324"/>
      <c r="C233" s="324"/>
      <c r="D233" s="320"/>
      <c r="E233" s="320"/>
      <c r="F233" s="320"/>
      <c r="G233" s="320" t="s">
        <v>422</v>
      </c>
      <c r="H233" s="425">
        <f>5*12</f>
        <v>60</v>
      </c>
      <c r="I233" s="320" t="s">
        <v>423</v>
      </c>
      <c r="J233" s="321">
        <f>H233*J232</f>
        <v>0</v>
      </c>
    </row>
    <row r="234" spans="1:13" ht="18" customHeight="1" x14ac:dyDescent="0.25">
      <c r="A234" s="303" t="s">
        <v>27</v>
      </c>
      <c r="B234" s="305" t="s">
        <v>406</v>
      </c>
      <c r="C234" s="305" t="s">
        <v>407</v>
      </c>
      <c r="D234" s="303" t="s">
        <v>168</v>
      </c>
      <c r="E234" s="443" t="s">
        <v>408</v>
      </c>
      <c r="F234" s="444"/>
      <c r="G234" s="305" t="s">
        <v>169</v>
      </c>
      <c r="H234" s="304" t="s">
        <v>409</v>
      </c>
      <c r="I234" s="304" t="s">
        <v>410</v>
      </c>
      <c r="J234" s="304" t="s">
        <v>411</v>
      </c>
    </row>
    <row r="235" spans="1:13" ht="36" customHeight="1" x14ac:dyDescent="0.25">
      <c r="A235" s="306" t="s">
        <v>412</v>
      </c>
      <c r="B235" s="307"/>
      <c r="C235" s="307"/>
      <c r="D235" s="306" t="s">
        <v>505</v>
      </c>
      <c r="E235" s="448" t="s">
        <v>413</v>
      </c>
      <c r="F235" s="449"/>
      <c r="G235" s="307" t="s">
        <v>414</v>
      </c>
      <c r="H235" s="308">
        <v>1</v>
      </c>
      <c r="I235" s="309">
        <f>SUM(J236:J261)</f>
        <v>0</v>
      </c>
      <c r="J235" s="309">
        <f t="shared" ref="J235:J261" si="7">TRUNC(H235*I235,2)</f>
        <v>0</v>
      </c>
    </row>
    <row r="236" spans="1:13" ht="24" customHeight="1" x14ac:dyDescent="0.25">
      <c r="A236" s="310" t="s">
        <v>430</v>
      </c>
      <c r="B236" s="311"/>
      <c r="C236" s="311"/>
      <c r="D236" s="310" t="s">
        <v>506</v>
      </c>
      <c r="E236" s="446" t="s">
        <v>413</v>
      </c>
      <c r="F236" s="447"/>
      <c r="G236" s="311" t="s">
        <v>414</v>
      </c>
      <c r="H236" s="312">
        <v>1</v>
      </c>
      <c r="I236" s="313"/>
      <c r="J236" s="313">
        <f t="shared" si="7"/>
        <v>0</v>
      </c>
    </row>
    <row r="237" spans="1:13" ht="24" customHeight="1" x14ac:dyDescent="0.25">
      <c r="A237" s="314" t="s">
        <v>415</v>
      </c>
      <c r="B237" s="315"/>
      <c r="C237" s="315"/>
      <c r="D237" s="341" t="s">
        <v>520</v>
      </c>
      <c r="E237" s="436" t="s">
        <v>416</v>
      </c>
      <c r="F237" s="436"/>
      <c r="G237" s="315" t="s">
        <v>414</v>
      </c>
      <c r="H237" s="316">
        <v>1</v>
      </c>
      <c r="I237" s="317"/>
      <c r="J237" s="317">
        <f t="shared" si="7"/>
        <v>0</v>
      </c>
    </row>
    <row r="238" spans="1:13" ht="24" customHeight="1" x14ac:dyDescent="0.25">
      <c r="A238" s="314" t="s">
        <v>415</v>
      </c>
      <c r="B238" s="315"/>
      <c r="C238" s="315"/>
      <c r="D238" s="341" t="s">
        <v>521</v>
      </c>
      <c r="E238" s="436" t="s">
        <v>417</v>
      </c>
      <c r="F238" s="436"/>
      <c r="G238" s="315" t="s">
        <v>414</v>
      </c>
      <c r="H238" s="316">
        <v>1</v>
      </c>
      <c r="I238" s="317"/>
      <c r="J238" s="317">
        <f t="shared" si="7"/>
        <v>0</v>
      </c>
    </row>
    <row r="239" spans="1:13" ht="24" customHeight="1" x14ac:dyDescent="0.25">
      <c r="A239" s="314" t="s">
        <v>415</v>
      </c>
      <c r="B239" s="315" t="s">
        <v>433</v>
      </c>
      <c r="C239" s="315" t="s">
        <v>431</v>
      </c>
      <c r="D239" s="314" t="s">
        <v>221</v>
      </c>
      <c r="E239" s="330" t="s">
        <v>432</v>
      </c>
      <c r="F239" s="330"/>
      <c r="G239" s="315" t="s">
        <v>414</v>
      </c>
      <c r="H239" s="316">
        <v>1</v>
      </c>
      <c r="I239" s="317"/>
      <c r="J239" s="317">
        <f t="shared" si="7"/>
        <v>0</v>
      </c>
    </row>
    <row r="240" spans="1:13" ht="24" customHeight="1" x14ac:dyDescent="0.25">
      <c r="A240" s="314" t="s">
        <v>415</v>
      </c>
      <c r="B240" s="315" t="s">
        <v>433</v>
      </c>
      <c r="C240" s="315" t="s">
        <v>431</v>
      </c>
      <c r="D240" s="314" t="s">
        <v>222</v>
      </c>
      <c r="E240" s="330" t="s">
        <v>432</v>
      </c>
      <c r="F240" s="330"/>
      <c r="G240" s="315" t="s">
        <v>414</v>
      </c>
      <c r="H240" s="316">
        <v>1</v>
      </c>
      <c r="I240" s="317"/>
      <c r="J240" s="317">
        <f t="shared" si="7"/>
        <v>0</v>
      </c>
    </row>
    <row r="241" spans="1:10" ht="24" customHeight="1" x14ac:dyDescent="0.25">
      <c r="A241" s="314" t="s">
        <v>415</v>
      </c>
      <c r="B241" s="315" t="s">
        <v>433</v>
      </c>
      <c r="C241" s="315" t="s">
        <v>431</v>
      </c>
      <c r="D241" s="314" t="s">
        <v>249</v>
      </c>
      <c r="E241" s="330" t="s">
        <v>417</v>
      </c>
      <c r="F241" s="330"/>
      <c r="G241" s="315" t="s">
        <v>414</v>
      </c>
      <c r="H241" s="316">
        <v>1</v>
      </c>
      <c r="I241" s="317"/>
      <c r="J241" s="317">
        <f t="shared" si="7"/>
        <v>0</v>
      </c>
    </row>
    <row r="242" spans="1:10" ht="24" customHeight="1" x14ac:dyDescent="0.25">
      <c r="A242" s="314" t="s">
        <v>415</v>
      </c>
      <c r="B242" s="315" t="s">
        <v>433</v>
      </c>
      <c r="C242" s="315" t="s">
        <v>431</v>
      </c>
      <c r="D242" s="314" t="s">
        <v>250</v>
      </c>
      <c r="E242" s="330" t="s">
        <v>417</v>
      </c>
      <c r="F242" s="330"/>
      <c r="G242" s="315" t="s">
        <v>414</v>
      </c>
      <c r="H242" s="316">
        <v>1</v>
      </c>
      <c r="I242" s="317"/>
      <c r="J242" s="317">
        <f t="shared" si="7"/>
        <v>0</v>
      </c>
    </row>
    <row r="243" spans="1:10" ht="24" customHeight="1" x14ac:dyDescent="0.25">
      <c r="A243" s="314" t="s">
        <v>415</v>
      </c>
      <c r="B243" s="315" t="s">
        <v>433</v>
      </c>
      <c r="C243" s="315" t="s">
        <v>431</v>
      </c>
      <c r="D243" s="314" t="s">
        <v>247</v>
      </c>
      <c r="E243" s="330" t="s">
        <v>417</v>
      </c>
      <c r="F243" s="330"/>
      <c r="G243" s="315" t="s">
        <v>414</v>
      </c>
      <c r="H243" s="316">
        <v>1</v>
      </c>
      <c r="I243" s="317"/>
      <c r="J243" s="317">
        <f t="shared" si="7"/>
        <v>0</v>
      </c>
    </row>
    <row r="244" spans="1:10" ht="24" customHeight="1" x14ac:dyDescent="0.25">
      <c r="A244" s="314" t="s">
        <v>415</v>
      </c>
      <c r="B244" s="315" t="s">
        <v>433</v>
      </c>
      <c r="C244" s="315" t="s">
        <v>431</v>
      </c>
      <c r="D244" s="314" t="s">
        <v>238</v>
      </c>
      <c r="E244" s="330" t="s">
        <v>417</v>
      </c>
      <c r="F244" s="330"/>
      <c r="G244" s="315" t="s">
        <v>414</v>
      </c>
      <c r="H244" s="316">
        <v>1</v>
      </c>
      <c r="I244" s="317"/>
      <c r="J244" s="317">
        <f t="shared" si="7"/>
        <v>0</v>
      </c>
    </row>
    <row r="245" spans="1:10" ht="24" customHeight="1" x14ac:dyDescent="0.25">
      <c r="A245" s="314" t="s">
        <v>415</v>
      </c>
      <c r="B245" s="315" t="s">
        <v>433</v>
      </c>
      <c r="C245" s="315" t="s">
        <v>431</v>
      </c>
      <c r="D245" s="314" t="s">
        <v>239</v>
      </c>
      <c r="E245" s="330" t="s">
        <v>417</v>
      </c>
      <c r="F245" s="330"/>
      <c r="G245" s="315" t="s">
        <v>414</v>
      </c>
      <c r="H245" s="316">
        <v>1</v>
      </c>
      <c r="I245" s="317"/>
      <c r="J245" s="317">
        <f t="shared" si="7"/>
        <v>0</v>
      </c>
    </row>
    <row r="246" spans="1:10" ht="24" customHeight="1" x14ac:dyDescent="0.25">
      <c r="A246" s="314" t="s">
        <v>415</v>
      </c>
      <c r="B246" s="315" t="s">
        <v>433</v>
      </c>
      <c r="C246" s="315" t="s">
        <v>431</v>
      </c>
      <c r="D246" s="314" t="s">
        <v>240</v>
      </c>
      <c r="E246" s="330" t="s">
        <v>417</v>
      </c>
      <c r="F246" s="330"/>
      <c r="G246" s="315" t="s">
        <v>414</v>
      </c>
      <c r="H246" s="316">
        <v>1</v>
      </c>
      <c r="I246" s="317"/>
      <c r="J246" s="317">
        <f t="shared" si="7"/>
        <v>0</v>
      </c>
    </row>
    <row r="247" spans="1:10" ht="24" customHeight="1" x14ac:dyDescent="0.25">
      <c r="A247" s="314" t="s">
        <v>415</v>
      </c>
      <c r="B247" s="315" t="s">
        <v>433</v>
      </c>
      <c r="C247" s="315" t="s">
        <v>431</v>
      </c>
      <c r="D247" s="314" t="s">
        <v>242</v>
      </c>
      <c r="E247" s="330" t="s">
        <v>417</v>
      </c>
      <c r="F247" s="330"/>
      <c r="G247" s="315" t="s">
        <v>414</v>
      </c>
      <c r="H247" s="316">
        <v>1</v>
      </c>
      <c r="I247" s="317"/>
      <c r="J247" s="317">
        <f t="shared" si="7"/>
        <v>0</v>
      </c>
    </row>
    <row r="248" spans="1:10" ht="24" customHeight="1" x14ac:dyDescent="0.25">
      <c r="A248" s="314" t="s">
        <v>415</v>
      </c>
      <c r="B248" s="315" t="s">
        <v>433</v>
      </c>
      <c r="C248" s="315" t="s">
        <v>431</v>
      </c>
      <c r="D248" s="314" t="s">
        <v>240</v>
      </c>
      <c r="E248" s="330" t="s">
        <v>417</v>
      </c>
      <c r="F248" s="330"/>
      <c r="G248" s="315" t="s">
        <v>414</v>
      </c>
      <c r="H248" s="316">
        <v>1</v>
      </c>
      <c r="I248" s="317"/>
      <c r="J248" s="317">
        <f t="shared" si="7"/>
        <v>0</v>
      </c>
    </row>
    <row r="249" spans="1:10" ht="24" customHeight="1" x14ac:dyDescent="0.25">
      <c r="A249" s="314" t="s">
        <v>415</v>
      </c>
      <c r="B249" s="315" t="s">
        <v>433</v>
      </c>
      <c r="C249" s="315" t="s">
        <v>431</v>
      </c>
      <c r="D249" s="314" t="s">
        <v>245</v>
      </c>
      <c r="E249" s="330" t="s">
        <v>417</v>
      </c>
      <c r="F249" s="330"/>
      <c r="G249" s="315" t="s">
        <v>414</v>
      </c>
      <c r="H249" s="316">
        <v>1</v>
      </c>
      <c r="I249" s="317"/>
      <c r="J249" s="317">
        <f t="shared" si="7"/>
        <v>0</v>
      </c>
    </row>
    <row r="250" spans="1:10" ht="24" customHeight="1" x14ac:dyDescent="0.25">
      <c r="A250" s="314" t="s">
        <v>415</v>
      </c>
      <c r="B250" s="315" t="s">
        <v>433</v>
      </c>
      <c r="C250" s="315" t="s">
        <v>431</v>
      </c>
      <c r="D250" s="314" t="s">
        <v>246</v>
      </c>
      <c r="E250" s="330" t="s">
        <v>417</v>
      </c>
      <c r="F250" s="330"/>
      <c r="G250" s="315" t="s">
        <v>414</v>
      </c>
      <c r="H250" s="316">
        <v>1</v>
      </c>
      <c r="I250" s="317"/>
      <c r="J250" s="317">
        <f t="shared" si="7"/>
        <v>0</v>
      </c>
    </row>
    <row r="251" spans="1:10" ht="24" customHeight="1" x14ac:dyDescent="0.25">
      <c r="A251" s="314" t="s">
        <v>415</v>
      </c>
      <c r="B251" s="315" t="s">
        <v>433</v>
      </c>
      <c r="C251" s="315" t="s">
        <v>431</v>
      </c>
      <c r="D251" s="314" t="s">
        <v>244</v>
      </c>
      <c r="E251" s="330" t="s">
        <v>417</v>
      </c>
      <c r="F251" s="330"/>
      <c r="G251" s="315" t="s">
        <v>414</v>
      </c>
      <c r="H251" s="316">
        <v>1</v>
      </c>
      <c r="I251" s="317"/>
      <c r="J251" s="317">
        <f t="shared" si="7"/>
        <v>0</v>
      </c>
    </row>
    <row r="252" spans="1:10" ht="24" customHeight="1" x14ac:dyDescent="0.25">
      <c r="A252" s="314" t="s">
        <v>415</v>
      </c>
      <c r="B252" s="315" t="s">
        <v>433</v>
      </c>
      <c r="C252" s="315" t="s">
        <v>431</v>
      </c>
      <c r="D252" s="314" t="s">
        <v>226</v>
      </c>
      <c r="E252" s="330" t="s">
        <v>418</v>
      </c>
      <c r="F252" s="330"/>
      <c r="G252" s="315" t="s">
        <v>414</v>
      </c>
      <c r="H252" s="316">
        <v>1</v>
      </c>
      <c r="I252" s="317"/>
      <c r="J252" s="317">
        <f t="shared" si="7"/>
        <v>0</v>
      </c>
    </row>
    <row r="253" spans="1:10" ht="24" customHeight="1" x14ac:dyDescent="0.25">
      <c r="A253" s="314" t="s">
        <v>415</v>
      </c>
      <c r="B253" s="315" t="s">
        <v>433</v>
      </c>
      <c r="C253" s="315" t="s">
        <v>431</v>
      </c>
      <c r="D253" s="314" t="s">
        <v>227</v>
      </c>
      <c r="E253" s="330" t="s">
        <v>418</v>
      </c>
      <c r="F253" s="330"/>
      <c r="G253" s="315" t="s">
        <v>414</v>
      </c>
      <c r="H253" s="316">
        <v>1</v>
      </c>
      <c r="I253" s="317"/>
      <c r="J253" s="317">
        <f t="shared" si="7"/>
        <v>0</v>
      </c>
    </row>
    <row r="254" spans="1:10" ht="24" customHeight="1" x14ac:dyDescent="0.25">
      <c r="A254" s="314" t="s">
        <v>415</v>
      </c>
      <c r="B254" s="315" t="s">
        <v>433</v>
      </c>
      <c r="C254" s="315" t="s">
        <v>431</v>
      </c>
      <c r="D254" s="314" t="s">
        <v>228</v>
      </c>
      <c r="E254" s="330" t="s">
        <v>418</v>
      </c>
      <c r="F254" s="330"/>
      <c r="G254" s="315" t="s">
        <v>414</v>
      </c>
      <c r="H254" s="316">
        <v>1</v>
      </c>
      <c r="I254" s="317"/>
      <c r="J254" s="317">
        <f t="shared" si="7"/>
        <v>0</v>
      </c>
    </row>
    <row r="255" spans="1:10" ht="24" customHeight="1" x14ac:dyDescent="0.25">
      <c r="A255" s="314" t="s">
        <v>415</v>
      </c>
      <c r="B255" s="315" t="s">
        <v>433</v>
      </c>
      <c r="C255" s="315" t="s">
        <v>431</v>
      </c>
      <c r="D255" s="314" t="s">
        <v>229</v>
      </c>
      <c r="E255" s="330" t="s">
        <v>418</v>
      </c>
      <c r="F255" s="330"/>
      <c r="G255" s="315" t="s">
        <v>414</v>
      </c>
      <c r="H255" s="316">
        <v>1</v>
      </c>
      <c r="I255" s="317"/>
      <c r="J255" s="317">
        <f t="shared" si="7"/>
        <v>0</v>
      </c>
    </row>
    <row r="256" spans="1:10" ht="24" customHeight="1" x14ac:dyDescent="0.25">
      <c r="A256" s="314" t="s">
        <v>415</v>
      </c>
      <c r="B256" s="315" t="s">
        <v>433</v>
      </c>
      <c r="C256" s="315" t="s">
        <v>431</v>
      </c>
      <c r="D256" s="314" t="s">
        <v>230</v>
      </c>
      <c r="E256" s="330" t="s">
        <v>418</v>
      </c>
      <c r="F256" s="330"/>
      <c r="G256" s="315" t="s">
        <v>414</v>
      </c>
      <c r="H256" s="316">
        <v>1</v>
      </c>
      <c r="I256" s="317"/>
      <c r="J256" s="317">
        <f t="shared" si="7"/>
        <v>0</v>
      </c>
    </row>
    <row r="257" spans="1:13" ht="24" customHeight="1" x14ac:dyDescent="0.25">
      <c r="A257" s="314" t="s">
        <v>415</v>
      </c>
      <c r="B257" s="315" t="s">
        <v>433</v>
      </c>
      <c r="C257" s="315" t="s">
        <v>431</v>
      </c>
      <c r="D257" s="314" t="s">
        <v>231</v>
      </c>
      <c r="E257" s="330" t="s">
        <v>418</v>
      </c>
      <c r="F257" s="330"/>
      <c r="G257" s="315" t="s">
        <v>414</v>
      </c>
      <c r="H257" s="316">
        <v>1</v>
      </c>
      <c r="I257" s="317"/>
      <c r="J257" s="317">
        <f t="shared" si="7"/>
        <v>0</v>
      </c>
    </row>
    <row r="258" spans="1:13" ht="24" customHeight="1" x14ac:dyDescent="0.25">
      <c r="A258" s="314" t="s">
        <v>415</v>
      </c>
      <c r="B258" s="315" t="s">
        <v>433</v>
      </c>
      <c r="C258" s="315" t="s">
        <v>431</v>
      </c>
      <c r="D258" s="314" t="s">
        <v>232</v>
      </c>
      <c r="E258" s="330" t="s">
        <v>418</v>
      </c>
      <c r="F258" s="330"/>
      <c r="G258" s="315" t="s">
        <v>414</v>
      </c>
      <c r="H258" s="316">
        <v>1</v>
      </c>
      <c r="I258" s="317"/>
      <c r="J258" s="317">
        <f t="shared" si="7"/>
        <v>0</v>
      </c>
    </row>
    <row r="259" spans="1:13" ht="24" customHeight="1" x14ac:dyDescent="0.25">
      <c r="A259" s="314" t="s">
        <v>415</v>
      </c>
      <c r="B259" s="315" t="s">
        <v>433</v>
      </c>
      <c r="C259" s="315" t="s">
        <v>431</v>
      </c>
      <c r="D259" s="314" t="s">
        <v>234</v>
      </c>
      <c r="E259" s="330" t="s">
        <v>418</v>
      </c>
      <c r="F259" s="330"/>
      <c r="G259" s="315" t="s">
        <v>414</v>
      </c>
      <c r="H259" s="316">
        <v>1</v>
      </c>
      <c r="I259" s="317"/>
      <c r="J259" s="317">
        <f t="shared" si="7"/>
        <v>0</v>
      </c>
    </row>
    <row r="260" spans="1:13" ht="24" customHeight="1" x14ac:dyDescent="0.25">
      <c r="A260" s="314" t="s">
        <v>415</v>
      </c>
      <c r="B260" s="315" t="s">
        <v>433</v>
      </c>
      <c r="C260" s="315" t="s">
        <v>431</v>
      </c>
      <c r="D260" s="314" t="s">
        <v>235</v>
      </c>
      <c r="E260" s="330" t="s">
        <v>418</v>
      </c>
      <c r="F260" s="330"/>
      <c r="G260" s="315" t="s">
        <v>414</v>
      </c>
      <c r="H260" s="316">
        <v>1</v>
      </c>
      <c r="I260" s="317"/>
      <c r="J260" s="317">
        <f t="shared" si="7"/>
        <v>0</v>
      </c>
    </row>
    <row r="261" spans="1:13" ht="24" customHeight="1" x14ac:dyDescent="0.25">
      <c r="A261" s="314" t="s">
        <v>415</v>
      </c>
      <c r="B261" s="315" t="s">
        <v>433</v>
      </c>
      <c r="C261" s="315" t="s">
        <v>431</v>
      </c>
      <c r="D261" s="314" t="s">
        <v>236</v>
      </c>
      <c r="E261" s="330" t="s">
        <v>418</v>
      </c>
      <c r="F261" s="330"/>
      <c r="G261" s="315" t="s">
        <v>414</v>
      </c>
      <c r="H261" s="316">
        <v>1</v>
      </c>
      <c r="I261" s="317"/>
      <c r="J261" s="317">
        <f t="shared" si="7"/>
        <v>0</v>
      </c>
    </row>
    <row r="262" spans="1:13" x14ac:dyDescent="0.25">
      <c r="A262" s="318"/>
      <c r="B262" s="323"/>
      <c r="C262" s="323"/>
      <c r="D262" s="318"/>
      <c r="E262" s="318" t="s">
        <v>419</v>
      </c>
      <c r="F262" s="329">
        <f>M262/$M$2</f>
        <v>0</v>
      </c>
      <c r="G262" s="318" t="s">
        <v>420</v>
      </c>
      <c r="H262" s="319">
        <f>M262-F262</f>
        <v>0</v>
      </c>
      <c r="I262" s="318" t="s">
        <v>421</v>
      </c>
      <c r="J262" s="319">
        <f>F262+H262</f>
        <v>0</v>
      </c>
      <c r="M262" s="429">
        <f>J237+J236</f>
        <v>0</v>
      </c>
    </row>
    <row r="263" spans="1:13" ht="15" customHeight="1" x14ac:dyDescent="0.25">
      <c r="A263" s="318"/>
      <c r="B263" s="323"/>
      <c r="C263" s="323"/>
      <c r="D263" s="318"/>
      <c r="E263" s="318" t="s">
        <v>205</v>
      </c>
      <c r="F263" s="319">
        <f>J235*$G$2</f>
        <v>0</v>
      </c>
      <c r="G263" s="318"/>
      <c r="H263" s="445" t="s">
        <v>206</v>
      </c>
      <c r="I263" s="445"/>
      <c r="J263" s="319">
        <f>J235+F263</f>
        <v>0</v>
      </c>
    </row>
    <row r="264" spans="1:13" ht="24.95" customHeight="1" x14ac:dyDescent="0.25">
      <c r="A264" s="320"/>
      <c r="B264" s="323"/>
      <c r="C264" s="323"/>
      <c r="D264" s="318"/>
      <c r="E264" s="331" t="s">
        <v>434</v>
      </c>
      <c r="F264" s="332"/>
      <c r="G264" s="329">
        <f>TRUNC(J263*0.3,2)</f>
        <v>0</v>
      </c>
      <c r="H264" s="333"/>
      <c r="I264" s="333"/>
      <c r="J264" s="319"/>
    </row>
    <row r="265" spans="1:13" ht="24.95" customHeight="1" x14ac:dyDescent="0.25">
      <c r="A265" s="320"/>
      <c r="B265" s="323"/>
      <c r="C265" s="323"/>
      <c r="D265" s="318"/>
      <c r="E265" s="331" t="s">
        <v>437</v>
      </c>
      <c r="F265" s="332"/>
      <c r="G265" s="329">
        <f>TRUNC(J263*0.2,2)</f>
        <v>0</v>
      </c>
      <c r="H265" s="333"/>
      <c r="I265" s="333"/>
      <c r="J265" s="334">
        <f>J263+G265+G264</f>
        <v>0</v>
      </c>
    </row>
    <row r="266" spans="1:13" ht="30" customHeight="1" thickBot="1" x14ac:dyDescent="0.3">
      <c r="A266" s="320"/>
      <c r="B266" s="324"/>
      <c r="C266" s="324"/>
      <c r="D266" s="320"/>
      <c r="E266" s="320"/>
      <c r="F266" s="320"/>
      <c r="G266" s="320" t="s">
        <v>422</v>
      </c>
      <c r="H266" s="424">
        <v>48</v>
      </c>
      <c r="I266" s="320" t="s">
        <v>423</v>
      </c>
      <c r="J266" s="321">
        <f>H266*J265</f>
        <v>0</v>
      </c>
    </row>
    <row r="267" spans="1:13" ht="0.95" customHeight="1" thickTop="1" x14ac:dyDescent="0.25">
      <c r="A267" s="322"/>
      <c r="B267" s="327"/>
      <c r="C267" s="327"/>
      <c r="D267" s="322"/>
      <c r="E267" s="322"/>
      <c r="F267" s="322"/>
      <c r="G267" s="322"/>
      <c r="H267" s="322"/>
      <c r="I267" s="322"/>
      <c r="J267" s="322"/>
    </row>
    <row r="268" spans="1:13" ht="18" customHeight="1" x14ac:dyDescent="0.25">
      <c r="A268" s="303" t="s">
        <v>28</v>
      </c>
      <c r="B268" s="305" t="s">
        <v>406</v>
      </c>
      <c r="C268" s="305" t="s">
        <v>407</v>
      </c>
      <c r="D268" s="303" t="s">
        <v>168</v>
      </c>
      <c r="E268" s="443" t="s">
        <v>408</v>
      </c>
      <c r="F268" s="444"/>
      <c r="G268" s="305" t="s">
        <v>169</v>
      </c>
      <c r="H268" s="304" t="s">
        <v>409</v>
      </c>
      <c r="I268" s="304" t="s">
        <v>410</v>
      </c>
      <c r="J268" s="304" t="s">
        <v>411</v>
      </c>
    </row>
    <row r="269" spans="1:13" ht="36" customHeight="1" x14ac:dyDescent="0.25">
      <c r="A269" s="306" t="s">
        <v>412</v>
      </c>
      <c r="B269" s="307"/>
      <c r="C269" s="307"/>
      <c r="D269" s="306" t="s">
        <v>564</v>
      </c>
      <c r="E269" s="441" t="s">
        <v>413</v>
      </c>
      <c r="F269" s="441"/>
      <c r="G269" s="307" t="s">
        <v>414</v>
      </c>
      <c r="H269" s="308">
        <v>1</v>
      </c>
      <c r="I269" s="309">
        <f>SUM(J270:J295)</f>
        <v>0</v>
      </c>
      <c r="J269" s="309">
        <f t="shared" ref="J269:J295" si="8">TRUNC(H269*I269,2)</f>
        <v>0</v>
      </c>
    </row>
    <row r="270" spans="1:13" ht="24" customHeight="1" x14ac:dyDescent="0.25">
      <c r="A270" s="310" t="s">
        <v>430</v>
      </c>
      <c r="B270" s="311"/>
      <c r="C270" s="311"/>
      <c r="D270" s="310" t="s">
        <v>522</v>
      </c>
      <c r="E270" s="442" t="s">
        <v>413</v>
      </c>
      <c r="F270" s="442"/>
      <c r="G270" s="311" t="s">
        <v>414</v>
      </c>
      <c r="H270" s="312">
        <v>1</v>
      </c>
      <c r="I270" s="313"/>
      <c r="J270" s="313">
        <f t="shared" si="8"/>
        <v>0</v>
      </c>
    </row>
    <row r="271" spans="1:13" ht="31.5" customHeight="1" x14ac:dyDescent="0.25">
      <c r="A271" s="314" t="s">
        <v>415</v>
      </c>
      <c r="B271" s="315"/>
      <c r="C271" s="315"/>
      <c r="D271" s="314" t="s">
        <v>523</v>
      </c>
      <c r="E271" s="436" t="s">
        <v>417</v>
      </c>
      <c r="F271" s="436"/>
      <c r="G271" s="315" t="s">
        <v>414</v>
      </c>
      <c r="H271" s="316">
        <v>1</v>
      </c>
      <c r="I271" s="317"/>
      <c r="J271" s="317">
        <f t="shared" si="8"/>
        <v>0</v>
      </c>
    </row>
    <row r="272" spans="1:13" ht="24" customHeight="1" x14ac:dyDescent="0.25">
      <c r="A272" s="314" t="s">
        <v>415</v>
      </c>
      <c r="B272" s="315"/>
      <c r="C272" s="315"/>
      <c r="D272" s="314" t="s">
        <v>524</v>
      </c>
      <c r="E272" s="436" t="s">
        <v>416</v>
      </c>
      <c r="F272" s="436"/>
      <c r="G272" s="315" t="s">
        <v>414</v>
      </c>
      <c r="H272" s="316">
        <v>1</v>
      </c>
      <c r="I272" s="317"/>
      <c r="J272" s="317">
        <f t="shared" si="8"/>
        <v>0</v>
      </c>
    </row>
    <row r="273" spans="1:10" ht="24" customHeight="1" x14ac:dyDescent="0.25">
      <c r="A273" s="314" t="s">
        <v>415</v>
      </c>
      <c r="B273" s="315" t="s">
        <v>433</v>
      </c>
      <c r="C273" s="315" t="s">
        <v>431</v>
      </c>
      <c r="D273" s="314" t="s">
        <v>221</v>
      </c>
      <c r="E273" s="330" t="s">
        <v>432</v>
      </c>
      <c r="F273" s="330"/>
      <c r="G273" s="315" t="s">
        <v>414</v>
      </c>
      <c r="H273" s="316">
        <v>1</v>
      </c>
      <c r="I273" s="317"/>
      <c r="J273" s="317">
        <f t="shared" si="8"/>
        <v>0</v>
      </c>
    </row>
    <row r="274" spans="1:10" ht="24" customHeight="1" x14ac:dyDescent="0.25">
      <c r="A274" s="314" t="s">
        <v>415</v>
      </c>
      <c r="B274" s="315" t="s">
        <v>433</v>
      </c>
      <c r="C274" s="315" t="s">
        <v>431</v>
      </c>
      <c r="D274" s="314" t="s">
        <v>222</v>
      </c>
      <c r="E274" s="330" t="s">
        <v>432</v>
      </c>
      <c r="F274" s="330"/>
      <c r="G274" s="315" t="s">
        <v>414</v>
      </c>
      <c r="H274" s="316">
        <v>1</v>
      </c>
      <c r="I274" s="317"/>
      <c r="J274" s="317">
        <f t="shared" si="8"/>
        <v>0</v>
      </c>
    </row>
    <row r="275" spans="1:10" ht="24" customHeight="1" x14ac:dyDescent="0.25">
      <c r="A275" s="314" t="s">
        <v>415</v>
      </c>
      <c r="B275" s="315" t="s">
        <v>433</v>
      </c>
      <c r="C275" s="315" t="s">
        <v>431</v>
      </c>
      <c r="D275" s="314" t="s">
        <v>249</v>
      </c>
      <c r="E275" s="330" t="s">
        <v>417</v>
      </c>
      <c r="F275" s="330"/>
      <c r="G275" s="315" t="s">
        <v>414</v>
      </c>
      <c r="H275" s="316">
        <v>1</v>
      </c>
      <c r="I275" s="317"/>
      <c r="J275" s="317">
        <f t="shared" si="8"/>
        <v>0</v>
      </c>
    </row>
    <row r="276" spans="1:10" ht="24" customHeight="1" x14ac:dyDescent="0.25">
      <c r="A276" s="314" t="s">
        <v>415</v>
      </c>
      <c r="B276" s="315" t="s">
        <v>433</v>
      </c>
      <c r="C276" s="315" t="s">
        <v>431</v>
      </c>
      <c r="D276" s="314" t="s">
        <v>250</v>
      </c>
      <c r="E276" s="330" t="s">
        <v>417</v>
      </c>
      <c r="F276" s="330"/>
      <c r="G276" s="315" t="s">
        <v>414</v>
      </c>
      <c r="H276" s="316">
        <v>1</v>
      </c>
      <c r="I276" s="317"/>
      <c r="J276" s="317">
        <f t="shared" si="8"/>
        <v>0</v>
      </c>
    </row>
    <row r="277" spans="1:10" ht="24" customHeight="1" x14ac:dyDescent="0.25">
      <c r="A277" s="314" t="s">
        <v>415</v>
      </c>
      <c r="B277" s="315" t="s">
        <v>433</v>
      </c>
      <c r="C277" s="315" t="s">
        <v>431</v>
      </c>
      <c r="D277" s="314" t="s">
        <v>247</v>
      </c>
      <c r="E277" s="330" t="s">
        <v>417</v>
      </c>
      <c r="F277" s="330"/>
      <c r="G277" s="315" t="s">
        <v>414</v>
      </c>
      <c r="H277" s="316">
        <v>1</v>
      </c>
      <c r="I277" s="317"/>
      <c r="J277" s="317">
        <f t="shared" si="8"/>
        <v>0</v>
      </c>
    </row>
    <row r="278" spans="1:10" ht="24" customHeight="1" x14ac:dyDescent="0.25">
      <c r="A278" s="314" t="s">
        <v>415</v>
      </c>
      <c r="B278" s="315" t="s">
        <v>433</v>
      </c>
      <c r="C278" s="315" t="s">
        <v>431</v>
      </c>
      <c r="D278" s="314" t="s">
        <v>238</v>
      </c>
      <c r="E278" s="330" t="s">
        <v>417</v>
      </c>
      <c r="F278" s="330"/>
      <c r="G278" s="315" t="s">
        <v>414</v>
      </c>
      <c r="H278" s="316">
        <v>1</v>
      </c>
      <c r="I278" s="317"/>
      <c r="J278" s="317">
        <f t="shared" si="8"/>
        <v>0</v>
      </c>
    </row>
    <row r="279" spans="1:10" ht="24" customHeight="1" x14ac:dyDescent="0.25">
      <c r="A279" s="314" t="s">
        <v>415</v>
      </c>
      <c r="B279" s="315" t="s">
        <v>433</v>
      </c>
      <c r="C279" s="315" t="s">
        <v>431</v>
      </c>
      <c r="D279" s="314" t="s">
        <v>239</v>
      </c>
      <c r="E279" s="330" t="s">
        <v>417</v>
      </c>
      <c r="F279" s="330"/>
      <c r="G279" s="315" t="s">
        <v>414</v>
      </c>
      <c r="H279" s="316">
        <v>1</v>
      </c>
      <c r="I279" s="317"/>
      <c r="J279" s="317">
        <f t="shared" si="8"/>
        <v>0</v>
      </c>
    </row>
    <row r="280" spans="1:10" ht="24" customHeight="1" x14ac:dyDescent="0.25">
      <c r="A280" s="314" t="s">
        <v>415</v>
      </c>
      <c r="B280" s="315" t="s">
        <v>433</v>
      </c>
      <c r="C280" s="315" t="s">
        <v>431</v>
      </c>
      <c r="D280" s="314" t="s">
        <v>240</v>
      </c>
      <c r="E280" s="330" t="s">
        <v>417</v>
      </c>
      <c r="F280" s="330"/>
      <c r="G280" s="315" t="s">
        <v>414</v>
      </c>
      <c r="H280" s="316">
        <v>1</v>
      </c>
      <c r="I280" s="317"/>
      <c r="J280" s="317">
        <f t="shared" si="8"/>
        <v>0</v>
      </c>
    </row>
    <row r="281" spans="1:10" ht="24" customHeight="1" x14ac:dyDescent="0.25">
      <c r="A281" s="314" t="s">
        <v>415</v>
      </c>
      <c r="B281" s="315" t="s">
        <v>433</v>
      </c>
      <c r="C281" s="315" t="s">
        <v>431</v>
      </c>
      <c r="D281" s="314" t="s">
        <v>242</v>
      </c>
      <c r="E281" s="330" t="s">
        <v>417</v>
      </c>
      <c r="F281" s="330"/>
      <c r="G281" s="315" t="s">
        <v>414</v>
      </c>
      <c r="H281" s="316">
        <v>1</v>
      </c>
      <c r="I281" s="317"/>
      <c r="J281" s="317">
        <f t="shared" si="8"/>
        <v>0</v>
      </c>
    </row>
    <row r="282" spans="1:10" ht="24" customHeight="1" x14ac:dyDescent="0.25">
      <c r="A282" s="314" t="s">
        <v>415</v>
      </c>
      <c r="B282" s="315" t="s">
        <v>433</v>
      </c>
      <c r="C282" s="315" t="s">
        <v>431</v>
      </c>
      <c r="D282" s="314" t="s">
        <v>240</v>
      </c>
      <c r="E282" s="330" t="s">
        <v>417</v>
      </c>
      <c r="F282" s="330"/>
      <c r="G282" s="315" t="s">
        <v>414</v>
      </c>
      <c r="H282" s="316">
        <v>1</v>
      </c>
      <c r="I282" s="317"/>
      <c r="J282" s="317">
        <f t="shared" si="8"/>
        <v>0</v>
      </c>
    </row>
    <row r="283" spans="1:10" ht="24" customHeight="1" x14ac:dyDescent="0.25">
      <c r="A283" s="314" t="s">
        <v>415</v>
      </c>
      <c r="B283" s="315" t="s">
        <v>433</v>
      </c>
      <c r="C283" s="315" t="s">
        <v>431</v>
      </c>
      <c r="D283" s="314" t="s">
        <v>245</v>
      </c>
      <c r="E283" s="330" t="s">
        <v>417</v>
      </c>
      <c r="F283" s="330"/>
      <c r="G283" s="315" t="s">
        <v>414</v>
      </c>
      <c r="H283" s="316">
        <v>1</v>
      </c>
      <c r="I283" s="317"/>
      <c r="J283" s="317">
        <f t="shared" si="8"/>
        <v>0</v>
      </c>
    </row>
    <row r="284" spans="1:10" ht="24" customHeight="1" x14ac:dyDescent="0.25">
      <c r="A284" s="314" t="s">
        <v>415</v>
      </c>
      <c r="B284" s="315" t="s">
        <v>433</v>
      </c>
      <c r="C284" s="315" t="s">
        <v>431</v>
      </c>
      <c r="D284" s="314" t="s">
        <v>246</v>
      </c>
      <c r="E284" s="330" t="s">
        <v>417</v>
      </c>
      <c r="F284" s="330"/>
      <c r="G284" s="315" t="s">
        <v>414</v>
      </c>
      <c r="H284" s="316">
        <v>1</v>
      </c>
      <c r="I284" s="317"/>
      <c r="J284" s="317">
        <f t="shared" si="8"/>
        <v>0</v>
      </c>
    </row>
    <row r="285" spans="1:10" ht="24" customHeight="1" x14ac:dyDescent="0.25">
      <c r="A285" s="314" t="s">
        <v>415</v>
      </c>
      <c r="B285" s="315" t="s">
        <v>433</v>
      </c>
      <c r="C285" s="315" t="s">
        <v>431</v>
      </c>
      <c r="D285" s="314" t="s">
        <v>244</v>
      </c>
      <c r="E285" s="330" t="s">
        <v>417</v>
      </c>
      <c r="F285" s="330"/>
      <c r="G285" s="315" t="s">
        <v>414</v>
      </c>
      <c r="H285" s="316">
        <v>1</v>
      </c>
      <c r="I285" s="317"/>
      <c r="J285" s="317">
        <f t="shared" si="8"/>
        <v>0</v>
      </c>
    </row>
    <row r="286" spans="1:10" ht="24" customHeight="1" x14ac:dyDescent="0.25">
      <c r="A286" s="314" t="s">
        <v>415</v>
      </c>
      <c r="B286" s="315" t="s">
        <v>433</v>
      </c>
      <c r="C286" s="315" t="s">
        <v>431</v>
      </c>
      <c r="D286" s="314" t="s">
        <v>226</v>
      </c>
      <c r="E286" s="330" t="s">
        <v>418</v>
      </c>
      <c r="F286" s="330"/>
      <c r="G286" s="315" t="s">
        <v>414</v>
      </c>
      <c r="H286" s="316">
        <v>1</v>
      </c>
      <c r="I286" s="317"/>
      <c r="J286" s="317">
        <f t="shared" si="8"/>
        <v>0</v>
      </c>
    </row>
    <row r="287" spans="1:10" ht="24" customHeight="1" x14ac:dyDescent="0.25">
      <c r="A287" s="314" t="s">
        <v>415</v>
      </c>
      <c r="B287" s="315" t="s">
        <v>433</v>
      </c>
      <c r="C287" s="315" t="s">
        <v>431</v>
      </c>
      <c r="D287" s="314" t="s">
        <v>227</v>
      </c>
      <c r="E287" s="330" t="s">
        <v>418</v>
      </c>
      <c r="F287" s="330"/>
      <c r="G287" s="315" t="s">
        <v>414</v>
      </c>
      <c r="H287" s="316">
        <v>1</v>
      </c>
      <c r="I287" s="317"/>
      <c r="J287" s="317">
        <f t="shared" si="8"/>
        <v>0</v>
      </c>
    </row>
    <row r="288" spans="1:10" ht="24" customHeight="1" x14ac:dyDescent="0.25">
      <c r="A288" s="314" t="s">
        <v>415</v>
      </c>
      <c r="B288" s="315" t="s">
        <v>433</v>
      </c>
      <c r="C288" s="315" t="s">
        <v>431</v>
      </c>
      <c r="D288" s="314" t="s">
        <v>228</v>
      </c>
      <c r="E288" s="330" t="s">
        <v>418</v>
      </c>
      <c r="F288" s="330"/>
      <c r="G288" s="315" t="s">
        <v>414</v>
      </c>
      <c r="H288" s="316">
        <v>1</v>
      </c>
      <c r="I288" s="317"/>
      <c r="J288" s="317">
        <f t="shared" si="8"/>
        <v>0</v>
      </c>
    </row>
    <row r="289" spans="1:13" ht="24" customHeight="1" x14ac:dyDescent="0.25">
      <c r="A289" s="314" t="s">
        <v>415</v>
      </c>
      <c r="B289" s="315" t="s">
        <v>433</v>
      </c>
      <c r="C289" s="315" t="s">
        <v>431</v>
      </c>
      <c r="D289" s="314" t="s">
        <v>229</v>
      </c>
      <c r="E289" s="330" t="s">
        <v>418</v>
      </c>
      <c r="F289" s="330"/>
      <c r="G289" s="315" t="s">
        <v>414</v>
      </c>
      <c r="H289" s="316">
        <v>1</v>
      </c>
      <c r="I289" s="317"/>
      <c r="J289" s="317">
        <f t="shared" si="8"/>
        <v>0</v>
      </c>
    </row>
    <row r="290" spans="1:13" ht="24" customHeight="1" x14ac:dyDescent="0.25">
      <c r="A290" s="314" t="s">
        <v>415</v>
      </c>
      <c r="B290" s="315" t="s">
        <v>433</v>
      </c>
      <c r="C290" s="315" t="s">
        <v>431</v>
      </c>
      <c r="D290" s="314" t="s">
        <v>230</v>
      </c>
      <c r="E290" s="330" t="s">
        <v>418</v>
      </c>
      <c r="F290" s="330"/>
      <c r="G290" s="315" t="s">
        <v>414</v>
      </c>
      <c r="H290" s="316">
        <v>1</v>
      </c>
      <c r="I290" s="317"/>
      <c r="J290" s="317">
        <f t="shared" si="8"/>
        <v>0</v>
      </c>
    </row>
    <row r="291" spans="1:13" ht="24" customHeight="1" x14ac:dyDescent="0.25">
      <c r="A291" s="314" t="s">
        <v>415</v>
      </c>
      <c r="B291" s="315" t="s">
        <v>433</v>
      </c>
      <c r="C291" s="315" t="s">
        <v>431</v>
      </c>
      <c r="D291" s="314" t="s">
        <v>231</v>
      </c>
      <c r="E291" s="330" t="s">
        <v>418</v>
      </c>
      <c r="F291" s="330"/>
      <c r="G291" s="315" t="s">
        <v>414</v>
      </c>
      <c r="H291" s="316">
        <v>1</v>
      </c>
      <c r="I291" s="317"/>
      <c r="J291" s="317">
        <f t="shared" si="8"/>
        <v>0</v>
      </c>
    </row>
    <row r="292" spans="1:13" ht="24" customHeight="1" x14ac:dyDescent="0.25">
      <c r="A292" s="314" t="s">
        <v>415</v>
      </c>
      <c r="B292" s="315" t="s">
        <v>433</v>
      </c>
      <c r="C292" s="315" t="s">
        <v>431</v>
      </c>
      <c r="D292" s="314" t="s">
        <v>232</v>
      </c>
      <c r="E292" s="330" t="s">
        <v>418</v>
      </c>
      <c r="F292" s="330"/>
      <c r="G292" s="315" t="s">
        <v>414</v>
      </c>
      <c r="H292" s="316">
        <v>1</v>
      </c>
      <c r="I292" s="317"/>
      <c r="J292" s="317">
        <f t="shared" si="8"/>
        <v>0</v>
      </c>
    </row>
    <row r="293" spans="1:13" ht="24" customHeight="1" x14ac:dyDescent="0.25">
      <c r="A293" s="314" t="s">
        <v>415</v>
      </c>
      <c r="B293" s="315" t="s">
        <v>433</v>
      </c>
      <c r="C293" s="315" t="s">
        <v>431</v>
      </c>
      <c r="D293" s="314" t="s">
        <v>234</v>
      </c>
      <c r="E293" s="330" t="s">
        <v>418</v>
      </c>
      <c r="F293" s="330"/>
      <c r="G293" s="315" t="s">
        <v>414</v>
      </c>
      <c r="H293" s="316">
        <v>1</v>
      </c>
      <c r="I293" s="317"/>
      <c r="J293" s="317">
        <f t="shared" si="8"/>
        <v>0</v>
      </c>
    </row>
    <row r="294" spans="1:13" ht="24" customHeight="1" x14ac:dyDescent="0.25">
      <c r="A294" s="314" t="s">
        <v>415</v>
      </c>
      <c r="B294" s="315" t="s">
        <v>433</v>
      </c>
      <c r="C294" s="315" t="s">
        <v>431</v>
      </c>
      <c r="D294" s="314" t="s">
        <v>235</v>
      </c>
      <c r="E294" s="330" t="s">
        <v>418</v>
      </c>
      <c r="F294" s="330"/>
      <c r="G294" s="315" t="s">
        <v>414</v>
      </c>
      <c r="H294" s="316">
        <v>1</v>
      </c>
      <c r="I294" s="317"/>
      <c r="J294" s="317">
        <f t="shared" si="8"/>
        <v>0</v>
      </c>
    </row>
    <row r="295" spans="1:13" ht="24" customHeight="1" x14ac:dyDescent="0.25">
      <c r="A295" s="314" t="s">
        <v>415</v>
      </c>
      <c r="B295" s="315" t="s">
        <v>433</v>
      </c>
      <c r="C295" s="315" t="s">
        <v>431</v>
      </c>
      <c r="D295" s="314" t="s">
        <v>236</v>
      </c>
      <c r="E295" s="330" t="s">
        <v>418</v>
      </c>
      <c r="F295" s="330"/>
      <c r="G295" s="315" t="s">
        <v>414</v>
      </c>
      <c r="H295" s="316">
        <v>1</v>
      </c>
      <c r="I295" s="317"/>
      <c r="J295" s="317">
        <f t="shared" si="8"/>
        <v>0</v>
      </c>
    </row>
    <row r="296" spans="1:13" x14ac:dyDescent="0.25">
      <c r="A296" s="318"/>
      <c r="B296" s="323"/>
      <c r="C296" s="323"/>
      <c r="D296" s="318"/>
      <c r="E296" s="318" t="s">
        <v>419</v>
      </c>
      <c r="F296" s="329">
        <f>M296/$M$2</f>
        <v>0</v>
      </c>
      <c r="G296" s="318" t="s">
        <v>420</v>
      </c>
      <c r="H296" s="319">
        <f>M296-F296</f>
        <v>0</v>
      </c>
      <c r="I296" s="318" t="s">
        <v>421</v>
      </c>
      <c r="J296" s="319">
        <f>F296+H296</f>
        <v>0</v>
      </c>
      <c r="M296" s="429">
        <f>J272+J270</f>
        <v>0</v>
      </c>
    </row>
    <row r="297" spans="1:13" ht="15" customHeight="1" x14ac:dyDescent="0.25">
      <c r="A297" s="318"/>
      <c r="B297" s="323"/>
      <c r="C297" s="323"/>
      <c r="D297" s="318"/>
      <c r="E297" s="318" t="s">
        <v>205</v>
      </c>
      <c r="F297" s="319">
        <f>J269*$G$2</f>
        <v>0</v>
      </c>
      <c r="G297" s="318"/>
      <c r="H297" s="445" t="s">
        <v>206</v>
      </c>
      <c r="I297" s="445"/>
      <c r="J297" s="319">
        <f>J269+F297</f>
        <v>0</v>
      </c>
    </row>
    <row r="298" spans="1:13" ht="24.95" customHeight="1" x14ac:dyDescent="0.25">
      <c r="A298" s="320"/>
      <c r="B298" s="323"/>
      <c r="C298" s="323"/>
      <c r="D298" s="318"/>
      <c r="E298" s="331" t="s">
        <v>434</v>
      </c>
      <c r="F298" s="332"/>
      <c r="G298" s="329">
        <f>TRUNC(J297*0.3,2)</f>
        <v>0</v>
      </c>
      <c r="H298" s="333"/>
      <c r="I298" s="333"/>
      <c r="J298" s="319"/>
    </row>
    <row r="299" spans="1:13" ht="24.95" customHeight="1" x14ac:dyDescent="0.25">
      <c r="A299" s="320"/>
      <c r="B299" s="323"/>
      <c r="C299" s="323"/>
      <c r="D299" s="318"/>
      <c r="E299" s="331" t="s">
        <v>437</v>
      </c>
      <c r="F299" s="332"/>
      <c r="G299" s="329"/>
      <c r="H299" s="333"/>
      <c r="I299" s="333"/>
      <c r="J299" s="334">
        <f>J297+G299+G298</f>
        <v>0</v>
      </c>
    </row>
    <row r="300" spans="1:13" ht="30" customHeight="1" thickBot="1" x14ac:dyDescent="0.3">
      <c r="A300" s="320"/>
      <c r="B300" s="324"/>
      <c r="C300" s="324"/>
      <c r="D300" s="320"/>
      <c r="E300" s="320"/>
      <c r="F300" s="320"/>
      <c r="G300" s="320" t="s">
        <v>422</v>
      </c>
      <c r="H300" s="425">
        <f>3*12</f>
        <v>36</v>
      </c>
      <c r="I300" s="320" t="s">
        <v>423</v>
      </c>
      <c r="J300" s="321">
        <f>H300*J299</f>
        <v>0</v>
      </c>
    </row>
    <row r="301" spans="1:13" ht="0.95" customHeight="1" thickTop="1" x14ac:dyDescent="0.25">
      <c r="A301" s="322"/>
      <c r="B301" s="327"/>
      <c r="C301" s="327"/>
      <c r="D301" s="322"/>
      <c r="E301" s="322"/>
      <c r="F301" s="322"/>
      <c r="G301" s="322"/>
      <c r="H301" s="322"/>
      <c r="I301" s="322"/>
      <c r="J301" s="322"/>
    </row>
    <row r="302" spans="1:13" ht="18" customHeight="1" x14ac:dyDescent="0.25">
      <c r="A302" s="303" t="s">
        <v>29</v>
      </c>
      <c r="B302" s="305" t="s">
        <v>406</v>
      </c>
      <c r="C302" s="305" t="s">
        <v>407</v>
      </c>
      <c r="D302" s="303" t="s">
        <v>168</v>
      </c>
      <c r="E302" s="443" t="s">
        <v>408</v>
      </c>
      <c r="F302" s="444"/>
      <c r="G302" s="305" t="s">
        <v>169</v>
      </c>
      <c r="H302" s="304" t="s">
        <v>409</v>
      </c>
      <c r="I302" s="304" t="s">
        <v>410</v>
      </c>
      <c r="J302" s="304" t="s">
        <v>411</v>
      </c>
    </row>
    <row r="303" spans="1:13" ht="36" customHeight="1" x14ac:dyDescent="0.25">
      <c r="A303" s="306" t="s">
        <v>412</v>
      </c>
      <c r="B303" s="307"/>
      <c r="C303" s="307"/>
      <c r="D303" s="306" t="s">
        <v>565</v>
      </c>
      <c r="E303" s="441" t="s">
        <v>413</v>
      </c>
      <c r="F303" s="441"/>
      <c r="G303" s="307" t="s">
        <v>414</v>
      </c>
      <c r="H303" s="308">
        <v>1</v>
      </c>
      <c r="I303" s="309">
        <f>SUM(J304:J329)</f>
        <v>0</v>
      </c>
      <c r="J303" s="309">
        <f t="shared" ref="J303:J329" si="9">TRUNC(H303*I303,2)</f>
        <v>0</v>
      </c>
    </row>
    <row r="304" spans="1:13" ht="35.25" customHeight="1" x14ac:dyDescent="0.25">
      <c r="A304" s="310" t="s">
        <v>430</v>
      </c>
      <c r="B304" s="311"/>
      <c r="C304" s="311"/>
      <c r="D304" s="310" t="s">
        <v>525</v>
      </c>
      <c r="E304" s="442" t="s">
        <v>413</v>
      </c>
      <c r="F304" s="442"/>
      <c r="G304" s="311" t="s">
        <v>414</v>
      </c>
      <c r="H304" s="312">
        <v>1</v>
      </c>
      <c r="I304" s="313"/>
      <c r="J304" s="313">
        <f t="shared" si="9"/>
        <v>0</v>
      </c>
    </row>
    <row r="305" spans="1:10" ht="31.5" customHeight="1" x14ac:dyDescent="0.25">
      <c r="A305" s="314" t="s">
        <v>415</v>
      </c>
      <c r="B305" s="315"/>
      <c r="C305" s="315"/>
      <c r="D305" s="314" t="s">
        <v>523</v>
      </c>
      <c r="E305" s="436" t="s">
        <v>417</v>
      </c>
      <c r="F305" s="436"/>
      <c r="G305" s="315" t="s">
        <v>414</v>
      </c>
      <c r="H305" s="316">
        <v>1</v>
      </c>
      <c r="I305" s="317"/>
      <c r="J305" s="317">
        <f t="shared" si="9"/>
        <v>0</v>
      </c>
    </row>
    <row r="306" spans="1:10" ht="29.25" customHeight="1" x14ac:dyDescent="0.25">
      <c r="A306" s="314" t="s">
        <v>415</v>
      </c>
      <c r="B306" s="315"/>
      <c r="C306" s="315"/>
      <c r="D306" s="314" t="s">
        <v>526</v>
      </c>
      <c r="E306" s="436" t="s">
        <v>416</v>
      </c>
      <c r="F306" s="436"/>
      <c r="G306" s="315" t="s">
        <v>414</v>
      </c>
      <c r="H306" s="316">
        <v>1</v>
      </c>
      <c r="I306" s="317"/>
      <c r="J306" s="317">
        <f t="shared" si="9"/>
        <v>0</v>
      </c>
    </row>
    <row r="307" spans="1:10" ht="24" customHeight="1" x14ac:dyDescent="0.25">
      <c r="A307" s="314" t="s">
        <v>415</v>
      </c>
      <c r="B307" s="315" t="s">
        <v>433</v>
      </c>
      <c r="C307" s="315" t="s">
        <v>431</v>
      </c>
      <c r="D307" s="314" t="s">
        <v>221</v>
      </c>
      <c r="E307" s="330" t="s">
        <v>432</v>
      </c>
      <c r="F307" s="330"/>
      <c r="G307" s="315" t="s">
        <v>414</v>
      </c>
      <c r="H307" s="316">
        <v>1</v>
      </c>
      <c r="I307" s="317"/>
      <c r="J307" s="317">
        <f t="shared" si="9"/>
        <v>0</v>
      </c>
    </row>
    <row r="308" spans="1:10" ht="24" customHeight="1" x14ac:dyDescent="0.25">
      <c r="A308" s="314" t="s">
        <v>415</v>
      </c>
      <c r="B308" s="315" t="s">
        <v>433</v>
      </c>
      <c r="C308" s="315" t="s">
        <v>431</v>
      </c>
      <c r="D308" s="314" t="s">
        <v>222</v>
      </c>
      <c r="E308" s="330" t="s">
        <v>432</v>
      </c>
      <c r="F308" s="330"/>
      <c r="G308" s="315" t="s">
        <v>414</v>
      </c>
      <c r="H308" s="316">
        <v>1</v>
      </c>
      <c r="I308" s="317"/>
      <c r="J308" s="317">
        <f t="shared" si="9"/>
        <v>0</v>
      </c>
    </row>
    <row r="309" spans="1:10" ht="24" customHeight="1" x14ac:dyDescent="0.25">
      <c r="A309" s="314" t="s">
        <v>415</v>
      </c>
      <c r="B309" s="315" t="s">
        <v>433</v>
      </c>
      <c r="C309" s="315" t="s">
        <v>431</v>
      </c>
      <c r="D309" s="314" t="s">
        <v>249</v>
      </c>
      <c r="E309" s="330" t="s">
        <v>417</v>
      </c>
      <c r="F309" s="330"/>
      <c r="G309" s="315" t="s">
        <v>414</v>
      </c>
      <c r="H309" s="316">
        <v>1</v>
      </c>
      <c r="I309" s="317"/>
      <c r="J309" s="317">
        <f t="shared" si="9"/>
        <v>0</v>
      </c>
    </row>
    <row r="310" spans="1:10" ht="24" customHeight="1" x14ac:dyDescent="0.25">
      <c r="A310" s="314" t="s">
        <v>415</v>
      </c>
      <c r="B310" s="315" t="s">
        <v>433</v>
      </c>
      <c r="C310" s="315" t="s">
        <v>431</v>
      </c>
      <c r="D310" s="314" t="s">
        <v>250</v>
      </c>
      <c r="E310" s="330" t="s">
        <v>417</v>
      </c>
      <c r="F310" s="330"/>
      <c r="G310" s="315" t="s">
        <v>414</v>
      </c>
      <c r="H310" s="316">
        <v>1</v>
      </c>
      <c r="I310" s="317"/>
      <c r="J310" s="317">
        <f t="shared" si="9"/>
        <v>0</v>
      </c>
    </row>
    <row r="311" spans="1:10" ht="24" customHeight="1" x14ac:dyDescent="0.25">
      <c r="A311" s="314" t="s">
        <v>415</v>
      </c>
      <c r="B311" s="315" t="s">
        <v>433</v>
      </c>
      <c r="C311" s="315" t="s">
        <v>431</v>
      </c>
      <c r="D311" s="314" t="s">
        <v>247</v>
      </c>
      <c r="E311" s="330" t="s">
        <v>417</v>
      </c>
      <c r="F311" s="330"/>
      <c r="G311" s="315" t="s">
        <v>414</v>
      </c>
      <c r="H311" s="316">
        <v>1</v>
      </c>
      <c r="I311" s="317"/>
      <c r="J311" s="317">
        <f t="shared" si="9"/>
        <v>0</v>
      </c>
    </row>
    <row r="312" spans="1:10" ht="24" customHeight="1" x14ac:dyDescent="0.25">
      <c r="A312" s="314" t="s">
        <v>415</v>
      </c>
      <c r="B312" s="315" t="s">
        <v>433</v>
      </c>
      <c r="C312" s="315" t="s">
        <v>431</v>
      </c>
      <c r="D312" s="314" t="s">
        <v>238</v>
      </c>
      <c r="E312" s="330" t="s">
        <v>417</v>
      </c>
      <c r="F312" s="330"/>
      <c r="G312" s="315" t="s">
        <v>414</v>
      </c>
      <c r="H312" s="316">
        <v>1</v>
      </c>
      <c r="I312" s="317"/>
      <c r="J312" s="317">
        <f t="shared" si="9"/>
        <v>0</v>
      </c>
    </row>
    <row r="313" spans="1:10" ht="24" customHeight="1" x14ac:dyDescent="0.25">
      <c r="A313" s="314" t="s">
        <v>415</v>
      </c>
      <c r="B313" s="315" t="s">
        <v>433</v>
      </c>
      <c r="C313" s="315" t="s">
        <v>431</v>
      </c>
      <c r="D313" s="314" t="s">
        <v>239</v>
      </c>
      <c r="E313" s="330" t="s">
        <v>417</v>
      </c>
      <c r="F313" s="330"/>
      <c r="G313" s="315" t="s">
        <v>414</v>
      </c>
      <c r="H313" s="316">
        <v>1</v>
      </c>
      <c r="I313" s="317"/>
      <c r="J313" s="317">
        <f t="shared" si="9"/>
        <v>0</v>
      </c>
    </row>
    <row r="314" spans="1:10" ht="24" customHeight="1" x14ac:dyDescent="0.25">
      <c r="A314" s="314" t="s">
        <v>415</v>
      </c>
      <c r="B314" s="315" t="s">
        <v>433</v>
      </c>
      <c r="C314" s="315" t="s">
        <v>431</v>
      </c>
      <c r="D314" s="314" t="s">
        <v>240</v>
      </c>
      <c r="E314" s="330" t="s">
        <v>417</v>
      </c>
      <c r="F314" s="330"/>
      <c r="G314" s="315" t="s">
        <v>414</v>
      </c>
      <c r="H314" s="316">
        <v>1</v>
      </c>
      <c r="I314" s="317"/>
      <c r="J314" s="317">
        <f t="shared" si="9"/>
        <v>0</v>
      </c>
    </row>
    <row r="315" spans="1:10" ht="24" customHeight="1" x14ac:dyDescent="0.25">
      <c r="A315" s="314" t="s">
        <v>415</v>
      </c>
      <c r="B315" s="315" t="s">
        <v>433</v>
      </c>
      <c r="C315" s="315" t="s">
        <v>431</v>
      </c>
      <c r="D315" s="314" t="s">
        <v>242</v>
      </c>
      <c r="E315" s="330" t="s">
        <v>417</v>
      </c>
      <c r="F315" s="330"/>
      <c r="G315" s="315" t="s">
        <v>414</v>
      </c>
      <c r="H315" s="316">
        <v>1</v>
      </c>
      <c r="I315" s="317"/>
      <c r="J315" s="317">
        <f t="shared" si="9"/>
        <v>0</v>
      </c>
    </row>
    <row r="316" spans="1:10" ht="24" customHeight="1" x14ac:dyDescent="0.25">
      <c r="A316" s="314" t="s">
        <v>415</v>
      </c>
      <c r="B316" s="315" t="s">
        <v>433</v>
      </c>
      <c r="C316" s="315" t="s">
        <v>431</v>
      </c>
      <c r="D316" s="314" t="s">
        <v>240</v>
      </c>
      <c r="E316" s="330" t="s">
        <v>417</v>
      </c>
      <c r="F316" s="330"/>
      <c r="G316" s="315" t="s">
        <v>414</v>
      </c>
      <c r="H316" s="316">
        <v>1</v>
      </c>
      <c r="I316" s="317"/>
      <c r="J316" s="317">
        <f t="shared" si="9"/>
        <v>0</v>
      </c>
    </row>
    <row r="317" spans="1:10" ht="24" customHeight="1" x14ac:dyDescent="0.25">
      <c r="A317" s="314" t="s">
        <v>415</v>
      </c>
      <c r="B317" s="315" t="s">
        <v>433</v>
      </c>
      <c r="C317" s="315" t="s">
        <v>431</v>
      </c>
      <c r="D317" s="314" t="s">
        <v>245</v>
      </c>
      <c r="E317" s="330" t="s">
        <v>417</v>
      </c>
      <c r="F317" s="330"/>
      <c r="G317" s="315" t="s">
        <v>414</v>
      </c>
      <c r="H317" s="316">
        <v>1</v>
      </c>
      <c r="I317" s="317"/>
      <c r="J317" s="317">
        <f t="shared" si="9"/>
        <v>0</v>
      </c>
    </row>
    <row r="318" spans="1:10" ht="24" customHeight="1" x14ac:dyDescent="0.25">
      <c r="A318" s="314" t="s">
        <v>415</v>
      </c>
      <c r="B318" s="315" t="s">
        <v>433</v>
      </c>
      <c r="C318" s="315" t="s">
        <v>431</v>
      </c>
      <c r="D318" s="314" t="s">
        <v>246</v>
      </c>
      <c r="E318" s="330" t="s">
        <v>417</v>
      </c>
      <c r="F318" s="330"/>
      <c r="G318" s="315" t="s">
        <v>414</v>
      </c>
      <c r="H318" s="316">
        <v>1</v>
      </c>
      <c r="I318" s="317"/>
      <c r="J318" s="317">
        <f t="shared" si="9"/>
        <v>0</v>
      </c>
    </row>
    <row r="319" spans="1:10" ht="24" customHeight="1" x14ac:dyDescent="0.25">
      <c r="A319" s="314" t="s">
        <v>415</v>
      </c>
      <c r="B319" s="315" t="s">
        <v>433</v>
      </c>
      <c r="C319" s="315" t="s">
        <v>431</v>
      </c>
      <c r="D319" s="314" t="s">
        <v>244</v>
      </c>
      <c r="E319" s="330" t="s">
        <v>417</v>
      </c>
      <c r="F319" s="330"/>
      <c r="G319" s="315" t="s">
        <v>414</v>
      </c>
      <c r="H319" s="316">
        <v>1</v>
      </c>
      <c r="I319" s="317"/>
      <c r="J319" s="317">
        <f t="shared" si="9"/>
        <v>0</v>
      </c>
    </row>
    <row r="320" spans="1:10" ht="24" customHeight="1" x14ac:dyDescent="0.25">
      <c r="A320" s="314" t="s">
        <v>415</v>
      </c>
      <c r="B320" s="315" t="s">
        <v>433</v>
      </c>
      <c r="C320" s="315" t="s">
        <v>431</v>
      </c>
      <c r="D320" s="314" t="s">
        <v>226</v>
      </c>
      <c r="E320" s="330" t="s">
        <v>418</v>
      </c>
      <c r="F320" s="330"/>
      <c r="G320" s="315" t="s">
        <v>414</v>
      </c>
      <c r="H320" s="316">
        <v>1</v>
      </c>
      <c r="I320" s="317"/>
      <c r="J320" s="317">
        <f t="shared" si="9"/>
        <v>0</v>
      </c>
    </row>
    <row r="321" spans="1:13" ht="24" customHeight="1" x14ac:dyDescent="0.25">
      <c r="A321" s="314" t="s">
        <v>415</v>
      </c>
      <c r="B321" s="315" t="s">
        <v>433</v>
      </c>
      <c r="C321" s="315" t="s">
        <v>431</v>
      </c>
      <c r="D321" s="314" t="s">
        <v>227</v>
      </c>
      <c r="E321" s="330" t="s">
        <v>418</v>
      </c>
      <c r="F321" s="330"/>
      <c r="G321" s="315" t="s">
        <v>414</v>
      </c>
      <c r="H321" s="316">
        <v>1</v>
      </c>
      <c r="I321" s="317"/>
      <c r="J321" s="317">
        <f t="shared" si="9"/>
        <v>0</v>
      </c>
    </row>
    <row r="322" spans="1:13" ht="24" customHeight="1" x14ac:dyDescent="0.25">
      <c r="A322" s="314" t="s">
        <v>415</v>
      </c>
      <c r="B322" s="315" t="s">
        <v>433</v>
      </c>
      <c r="C322" s="315" t="s">
        <v>431</v>
      </c>
      <c r="D322" s="314" t="s">
        <v>228</v>
      </c>
      <c r="E322" s="330" t="s">
        <v>418</v>
      </c>
      <c r="F322" s="330"/>
      <c r="G322" s="315" t="s">
        <v>414</v>
      </c>
      <c r="H322" s="316">
        <v>1</v>
      </c>
      <c r="I322" s="317"/>
      <c r="J322" s="317">
        <f t="shared" si="9"/>
        <v>0</v>
      </c>
    </row>
    <row r="323" spans="1:13" ht="24" customHeight="1" x14ac:dyDescent="0.25">
      <c r="A323" s="314" t="s">
        <v>415</v>
      </c>
      <c r="B323" s="315" t="s">
        <v>433</v>
      </c>
      <c r="C323" s="315" t="s">
        <v>431</v>
      </c>
      <c r="D323" s="314" t="s">
        <v>229</v>
      </c>
      <c r="E323" s="330" t="s">
        <v>418</v>
      </c>
      <c r="F323" s="330"/>
      <c r="G323" s="315" t="s">
        <v>414</v>
      </c>
      <c r="H323" s="316">
        <v>1</v>
      </c>
      <c r="I323" s="317"/>
      <c r="J323" s="317">
        <f t="shared" si="9"/>
        <v>0</v>
      </c>
    </row>
    <row r="324" spans="1:13" ht="24" customHeight="1" x14ac:dyDescent="0.25">
      <c r="A324" s="314" t="s">
        <v>415</v>
      </c>
      <c r="B324" s="315" t="s">
        <v>433</v>
      </c>
      <c r="C324" s="315" t="s">
        <v>431</v>
      </c>
      <c r="D324" s="314" t="s">
        <v>230</v>
      </c>
      <c r="E324" s="330" t="s">
        <v>418</v>
      </c>
      <c r="F324" s="330"/>
      <c r="G324" s="315" t="s">
        <v>414</v>
      </c>
      <c r="H324" s="316">
        <v>1</v>
      </c>
      <c r="I324" s="317"/>
      <c r="J324" s="317">
        <f t="shared" si="9"/>
        <v>0</v>
      </c>
    </row>
    <row r="325" spans="1:13" ht="24" customHeight="1" x14ac:dyDescent="0.25">
      <c r="A325" s="314" t="s">
        <v>415</v>
      </c>
      <c r="B325" s="315" t="s">
        <v>433</v>
      </c>
      <c r="C325" s="315" t="s">
        <v>431</v>
      </c>
      <c r="D325" s="314" t="s">
        <v>231</v>
      </c>
      <c r="E325" s="330" t="s">
        <v>418</v>
      </c>
      <c r="F325" s="330"/>
      <c r="G325" s="315" t="s">
        <v>414</v>
      </c>
      <c r="H325" s="316">
        <v>1</v>
      </c>
      <c r="I325" s="317"/>
      <c r="J325" s="317">
        <f t="shared" si="9"/>
        <v>0</v>
      </c>
    </row>
    <row r="326" spans="1:13" ht="24" customHeight="1" x14ac:dyDescent="0.25">
      <c r="A326" s="314" t="s">
        <v>415</v>
      </c>
      <c r="B326" s="315" t="s">
        <v>433</v>
      </c>
      <c r="C326" s="315" t="s">
        <v>431</v>
      </c>
      <c r="D326" s="314" t="s">
        <v>232</v>
      </c>
      <c r="E326" s="330" t="s">
        <v>418</v>
      </c>
      <c r="F326" s="330"/>
      <c r="G326" s="315" t="s">
        <v>414</v>
      </c>
      <c r="H326" s="316">
        <v>1</v>
      </c>
      <c r="I326" s="317"/>
      <c r="J326" s="317">
        <f t="shared" si="9"/>
        <v>0</v>
      </c>
    </row>
    <row r="327" spans="1:13" ht="24" customHeight="1" x14ac:dyDescent="0.25">
      <c r="A327" s="314" t="s">
        <v>415</v>
      </c>
      <c r="B327" s="315" t="s">
        <v>433</v>
      </c>
      <c r="C327" s="315" t="s">
        <v>431</v>
      </c>
      <c r="D327" s="314" t="s">
        <v>234</v>
      </c>
      <c r="E327" s="330" t="s">
        <v>418</v>
      </c>
      <c r="F327" s="330"/>
      <c r="G327" s="315" t="s">
        <v>414</v>
      </c>
      <c r="H327" s="316">
        <v>1</v>
      </c>
      <c r="I327" s="317"/>
      <c r="J327" s="317">
        <f t="shared" si="9"/>
        <v>0</v>
      </c>
    </row>
    <row r="328" spans="1:13" ht="24" customHeight="1" x14ac:dyDescent="0.25">
      <c r="A328" s="314" t="s">
        <v>415</v>
      </c>
      <c r="B328" s="315" t="s">
        <v>433</v>
      </c>
      <c r="C328" s="315" t="s">
        <v>431</v>
      </c>
      <c r="D328" s="314" t="s">
        <v>235</v>
      </c>
      <c r="E328" s="330" t="s">
        <v>418</v>
      </c>
      <c r="F328" s="330"/>
      <c r="G328" s="315" t="s">
        <v>414</v>
      </c>
      <c r="H328" s="316">
        <v>1</v>
      </c>
      <c r="I328" s="317"/>
      <c r="J328" s="317">
        <f t="shared" si="9"/>
        <v>0</v>
      </c>
    </row>
    <row r="329" spans="1:13" ht="24" customHeight="1" x14ac:dyDescent="0.25">
      <c r="A329" s="314" t="s">
        <v>415</v>
      </c>
      <c r="B329" s="315" t="s">
        <v>433</v>
      </c>
      <c r="C329" s="315" t="s">
        <v>431</v>
      </c>
      <c r="D329" s="314" t="s">
        <v>236</v>
      </c>
      <c r="E329" s="330" t="s">
        <v>418</v>
      </c>
      <c r="F329" s="330"/>
      <c r="G329" s="315" t="s">
        <v>414</v>
      </c>
      <c r="H329" s="316">
        <v>1</v>
      </c>
      <c r="I329" s="317"/>
      <c r="J329" s="317">
        <f t="shared" si="9"/>
        <v>0</v>
      </c>
    </row>
    <row r="330" spans="1:13" x14ac:dyDescent="0.25">
      <c r="A330" s="318"/>
      <c r="B330" s="323"/>
      <c r="C330" s="323"/>
      <c r="D330" s="318"/>
      <c r="E330" s="318" t="s">
        <v>419</v>
      </c>
      <c r="F330" s="329">
        <f>M330/$M$2</f>
        <v>0</v>
      </c>
      <c r="G330" s="318" t="s">
        <v>420</v>
      </c>
      <c r="H330" s="319">
        <f>M330-F330</f>
        <v>0</v>
      </c>
      <c r="I330" s="318" t="s">
        <v>421</v>
      </c>
      <c r="J330" s="319">
        <f>F330+H330</f>
        <v>0</v>
      </c>
      <c r="M330" s="429">
        <f>J306+J304</f>
        <v>0</v>
      </c>
    </row>
    <row r="331" spans="1:13" ht="15" customHeight="1" x14ac:dyDescent="0.25">
      <c r="A331" s="318"/>
      <c r="B331" s="323"/>
      <c r="C331" s="323"/>
      <c r="D331" s="318"/>
      <c r="E331" s="318" t="s">
        <v>205</v>
      </c>
      <c r="F331" s="319">
        <f>J303*$G$2</f>
        <v>0</v>
      </c>
      <c r="G331" s="318"/>
      <c r="H331" s="445" t="s">
        <v>206</v>
      </c>
      <c r="I331" s="445"/>
      <c r="J331" s="319">
        <f>J303+F331</f>
        <v>0</v>
      </c>
    </row>
    <row r="332" spans="1:13" ht="24.95" customHeight="1" x14ac:dyDescent="0.25">
      <c r="A332" s="320"/>
      <c r="B332" s="323"/>
      <c r="C332" s="323"/>
      <c r="D332" s="318"/>
      <c r="E332" s="331" t="s">
        <v>434</v>
      </c>
      <c r="F332" s="332"/>
      <c r="G332" s="329">
        <f>TRUNC(J331*0.3,2)</f>
        <v>0</v>
      </c>
      <c r="H332" s="333"/>
      <c r="I332" s="333"/>
      <c r="J332" s="319"/>
    </row>
    <row r="333" spans="1:13" ht="24.95" customHeight="1" x14ac:dyDescent="0.25">
      <c r="A333" s="320"/>
      <c r="B333" s="323"/>
      <c r="C333" s="323"/>
      <c r="D333" s="318"/>
      <c r="E333" s="331" t="s">
        <v>437</v>
      </c>
      <c r="F333" s="332"/>
      <c r="G333" s="329"/>
      <c r="H333" s="333"/>
      <c r="I333" s="333"/>
      <c r="J333" s="334">
        <f>J331+G333+G332</f>
        <v>0</v>
      </c>
    </row>
    <row r="334" spans="1:13" ht="30" customHeight="1" thickBot="1" x14ac:dyDescent="0.3">
      <c r="A334" s="320"/>
      <c r="B334" s="324"/>
      <c r="C334" s="324"/>
      <c r="D334" s="320"/>
      <c r="E334" s="320"/>
      <c r="F334" s="320"/>
      <c r="G334" s="320" t="s">
        <v>422</v>
      </c>
      <c r="H334" s="321">
        <v>12</v>
      </c>
      <c r="I334" s="320" t="s">
        <v>423</v>
      </c>
      <c r="J334" s="321">
        <f>H334*J333</f>
        <v>0</v>
      </c>
    </row>
    <row r="335" spans="1:13" ht="0.95" customHeight="1" thickTop="1" x14ac:dyDescent="0.25">
      <c r="A335" s="322"/>
      <c r="B335" s="327"/>
      <c r="C335" s="327"/>
      <c r="D335" s="322"/>
      <c r="E335" s="322"/>
      <c r="F335" s="322"/>
      <c r="G335" s="322"/>
      <c r="H335" s="322"/>
      <c r="I335" s="322"/>
      <c r="J335" s="322"/>
    </row>
    <row r="336" spans="1:13" ht="18" customHeight="1" x14ac:dyDescent="0.25">
      <c r="A336" s="303" t="s">
        <v>30</v>
      </c>
      <c r="B336" s="305" t="s">
        <v>406</v>
      </c>
      <c r="C336" s="305" t="s">
        <v>407</v>
      </c>
      <c r="D336" s="303" t="s">
        <v>168</v>
      </c>
      <c r="E336" s="443" t="s">
        <v>408</v>
      </c>
      <c r="F336" s="444"/>
      <c r="G336" s="305" t="s">
        <v>169</v>
      </c>
      <c r="H336" s="304" t="s">
        <v>409</v>
      </c>
      <c r="I336" s="304" t="s">
        <v>410</v>
      </c>
      <c r="J336" s="304" t="s">
        <v>411</v>
      </c>
    </row>
    <row r="337" spans="1:10" ht="36" customHeight="1" x14ac:dyDescent="0.25">
      <c r="A337" s="306" t="s">
        <v>412</v>
      </c>
      <c r="B337" s="307"/>
      <c r="C337" s="307"/>
      <c r="D337" s="306" t="s">
        <v>566</v>
      </c>
      <c r="E337" s="441" t="s">
        <v>413</v>
      </c>
      <c r="F337" s="441"/>
      <c r="G337" s="307" t="s">
        <v>414</v>
      </c>
      <c r="H337" s="308">
        <v>1</v>
      </c>
      <c r="I337" s="309">
        <f>SUM(J338:J363)</f>
        <v>0</v>
      </c>
      <c r="J337" s="309">
        <f t="shared" ref="J337:J363" si="10">TRUNC(H337*I337,2)</f>
        <v>0</v>
      </c>
    </row>
    <row r="338" spans="1:10" ht="24" customHeight="1" x14ac:dyDescent="0.25">
      <c r="A338" s="310" t="s">
        <v>430</v>
      </c>
      <c r="B338" s="311"/>
      <c r="C338" s="311"/>
      <c r="D338" s="310" t="s">
        <v>527</v>
      </c>
      <c r="E338" s="442" t="s">
        <v>413</v>
      </c>
      <c r="F338" s="442"/>
      <c r="G338" s="311" t="s">
        <v>414</v>
      </c>
      <c r="H338" s="312">
        <v>1</v>
      </c>
      <c r="I338" s="313"/>
      <c r="J338" s="313">
        <f t="shared" si="10"/>
        <v>0</v>
      </c>
    </row>
    <row r="339" spans="1:10" ht="31.5" customHeight="1" x14ac:dyDescent="0.25">
      <c r="A339" s="314" t="s">
        <v>415</v>
      </c>
      <c r="B339" s="315"/>
      <c r="C339" s="315"/>
      <c r="D339" s="314" t="s">
        <v>528</v>
      </c>
      <c r="E339" s="436" t="s">
        <v>417</v>
      </c>
      <c r="F339" s="436"/>
      <c r="G339" s="315" t="s">
        <v>414</v>
      </c>
      <c r="H339" s="316">
        <v>1</v>
      </c>
      <c r="I339" s="317"/>
      <c r="J339" s="317">
        <f t="shared" si="10"/>
        <v>0</v>
      </c>
    </row>
    <row r="340" spans="1:10" ht="24" customHeight="1" x14ac:dyDescent="0.25">
      <c r="A340" s="314" t="s">
        <v>415</v>
      </c>
      <c r="B340" s="315"/>
      <c r="C340" s="315"/>
      <c r="D340" s="314" t="s">
        <v>529</v>
      </c>
      <c r="E340" s="436" t="s">
        <v>416</v>
      </c>
      <c r="F340" s="436"/>
      <c r="G340" s="315" t="s">
        <v>414</v>
      </c>
      <c r="H340" s="316">
        <v>1</v>
      </c>
      <c r="I340" s="317"/>
      <c r="J340" s="317">
        <f t="shared" si="10"/>
        <v>0</v>
      </c>
    </row>
    <row r="341" spans="1:10" ht="24" customHeight="1" x14ac:dyDescent="0.25">
      <c r="A341" s="314" t="s">
        <v>415</v>
      </c>
      <c r="B341" s="315" t="s">
        <v>433</v>
      </c>
      <c r="C341" s="315" t="s">
        <v>431</v>
      </c>
      <c r="D341" s="314" t="s">
        <v>221</v>
      </c>
      <c r="E341" s="330" t="s">
        <v>432</v>
      </c>
      <c r="F341" s="330"/>
      <c r="G341" s="315" t="s">
        <v>414</v>
      </c>
      <c r="H341" s="316">
        <v>1</v>
      </c>
      <c r="I341" s="317"/>
      <c r="J341" s="317">
        <f t="shared" si="10"/>
        <v>0</v>
      </c>
    </row>
    <row r="342" spans="1:10" ht="24" customHeight="1" x14ac:dyDescent="0.25">
      <c r="A342" s="314" t="s">
        <v>415</v>
      </c>
      <c r="B342" s="315" t="s">
        <v>433</v>
      </c>
      <c r="C342" s="315" t="s">
        <v>431</v>
      </c>
      <c r="D342" s="314" t="s">
        <v>222</v>
      </c>
      <c r="E342" s="330" t="s">
        <v>432</v>
      </c>
      <c r="F342" s="330"/>
      <c r="G342" s="315" t="s">
        <v>414</v>
      </c>
      <c r="H342" s="316">
        <v>1</v>
      </c>
      <c r="I342" s="317"/>
      <c r="J342" s="317">
        <f t="shared" si="10"/>
        <v>0</v>
      </c>
    </row>
    <row r="343" spans="1:10" ht="24" customHeight="1" x14ac:dyDescent="0.25">
      <c r="A343" s="314" t="s">
        <v>415</v>
      </c>
      <c r="B343" s="315" t="s">
        <v>433</v>
      </c>
      <c r="C343" s="315" t="s">
        <v>431</v>
      </c>
      <c r="D343" s="314" t="s">
        <v>249</v>
      </c>
      <c r="E343" s="330" t="s">
        <v>417</v>
      </c>
      <c r="F343" s="330"/>
      <c r="G343" s="315" t="s">
        <v>414</v>
      </c>
      <c r="H343" s="316">
        <v>1</v>
      </c>
      <c r="I343" s="317"/>
      <c r="J343" s="317">
        <f t="shared" si="10"/>
        <v>0</v>
      </c>
    </row>
    <row r="344" spans="1:10" ht="24" customHeight="1" x14ac:dyDescent="0.25">
      <c r="A344" s="314" t="s">
        <v>415</v>
      </c>
      <c r="B344" s="315" t="s">
        <v>433</v>
      </c>
      <c r="C344" s="315" t="s">
        <v>431</v>
      </c>
      <c r="D344" s="314" t="s">
        <v>250</v>
      </c>
      <c r="E344" s="330" t="s">
        <v>417</v>
      </c>
      <c r="F344" s="330"/>
      <c r="G344" s="315" t="s">
        <v>414</v>
      </c>
      <c r="H344" s="316">
        <v>1</v>
      </c>
      <c r="I344" s="317"/>
      <c r="J344" s="317">
        <f t="shared" si="10"/>
        <v>0</v>
      </c>
    </row>
    <row r="345" spans="1:10" ht="24" customHeight="1" x14ac:dyDescent="0.25">
      <c r="A345" s="314" t="s">
        <v>415</v>
      </c>
      <c r="B345" s="315" t="s">
        <v>433</v>
      </c>
      <c r="C345" s="315" t="s">
        <v>431</v>
      </c>
      <c r="D345" s="314" t="s">
        <v>247</v>
      </c>
      <c r="E345" s="330" t="s">
        <v>417</v>
      </c>
      <c r="F345" s="330"/>
      <c r="G345" s="315" t="s">
        <v>414</v>
      </c>
      <c r="H345" s="316">
        <v>1</v>
      </c>
      <c r="I345" s="317"/>
      <c r="J345" s="317">
        <f t="shared" si="10"/>
        <v>0</v>
      </c>
    </row>
    <row r="346" spans="1:10" ht="24" customHeight="1" x14ac:dyDescent="0.25">
      <c r="A346" s="314" t="s">
        <v>415</v>
      </c>
      <c r="B346" s="315" t="s">
        <v>433</v>
      </c>
      <c r="C346" s="315" t="s">
        <v>431</v>
      </c>
      <c r="D346" s="314" t="s">
        <v>238</v>
      </c>
      <c r="E346" s="330" t="s">
        <v>417</v>
      </c>
      <c r="F346" s="330"/>
      <c r="G346" s="315" t="s">
        <v>414</v>
      </c>
      <c r="H346" s="316">
        <v>1</v>
      </c>
      <c r="I346" s="317"/>
      <c r="J346" s="317">
        <f t="shared" si="10"/>
        <v>0</v>
      </c>
    </row>
    <row r="347" spans="1:10" ht="24" customHeight="1" x14ac:dyDescent="0.25">
      <c r="A347" s="314" t="s">
        <v>415</v>
      </c>
      <c r="B347" s="315" t="s">
        <v>433</v>
      </c>
      <c r="C347" s="315" t="s">
        <v>431</v>
      </c>
      <c r="D347" s="314" t="s">
        <v>239</v>
      </c>
      <c r="E347" s="330" t="s">
        <v>417</v>
      </c>
      <c r="F347" s="330"/>
      <c r="G347" s="315" t="s">
        <v>414</v>
      </c>
      <c r="H347" s="316">
        <v>1</v>
      </c>
      <c r="I347" s="317"/>
      <c r="J347" s="317">
        <f t="shared" si="10"/>
        <v>0</v>
      </c>
    </row>
    <row r="348" spans="1:10" ht="24" customHeight="1" x14ac:dyDescent="0.25">
      <c r="A348" s="314" t="s">
        <v>415</v>
      </c>
      <c r="B348" s="315" t="s">
        <v>433</v>
      </c>
      <c r="C348" s="315" t="s">
        <v>431</v>
      </c>
      <c r="D348" s="314" t="s">
        <v>240</v>
      </c>
      <c r="E348" s="330" t="s">
        <v>417</v>
      </c>
      <c r="F348" s="330"/>
      <c r="G348" s="315" t="s">
        <v>414</v>
      </c>
      <c r="H348" s="316">
        <v>1</v>
      </c>
      <c r="I348" s="317"/>
      <c r="J348" s="317">
        <f t="shared" si="10"/>
        <v>0</v>
      </c>
    </row>
    <row r="349" spans="1:10" ht="24" customHeight="1" x14ac:dyDescent="0.25">
      <c r="A349" s="314" t="s">
        <v>415</v>
      </c>
      <c r="B349" s="315" t="s">
        <v>433</v>
      </c>
      <c r="C349" s="315" t="s">
        <v>431</v>
      </c>
      <c r="D349" s="314" t="s">
        <v>242</v>
      </c>
      <c r="E349" s="330" t="s">
        <v>417</v>
      </c>
      <c r="F349" s="330"/>
      <c r="G349" s="315" t="s">
        <v>414</v>
      </c>
      <c r="H349" s="316">
        <v>1</v>
      </c>
      <c r="I349" s="317"/>
      <c r="J349" s="317">
        <f t="shared" si="10"/>
        <v>0</v>
      </c>
    </row>
    <row r="350" spans="1:10" ht="24" customHeight="1" x14ac:dyDescent="0.25">
      <c r="A350" s="314" t="s">
        <v>415</v>
      </c>
      <c r="B350" s="315" t="s">
        <v>433</v>
      </c>
      <c r="C350" s="315" t="s">
        <v>431</v>
      </c>
      <c r="D350" s="314" t="s">
        <v>240</v>
      </c>
      <c r="E350" s="330" t="s">
        <v>417</v>
      </c>
      <c r="F350" s="330"/>
      <c r="G350" s="315" t="s">
        <v>414</v>
      </c>
      <c r="H350" s="316">
        <v>1</v>
      </c>
      <c r="I350" s="317"/>
      <c r="J350" s="317">
        <f t="shared" si="10"/>
        <v>0</v>
      </c>
    </row>
    <row r="351" spans="1:10" ht="24" customHeight="1" x14ac:dyDescent="0.25">
      <c r="A351" s="314" t="s">
        <v>415</v>
      </c>
      <c r="B351" s="315" t="s">
        <v>433</v>
      </c>
      <c r="C351" s="315" t="s">
        <v>431</v>
      </c>
      <c r="D351" s="314" t="s">
        <v>245</v>
      </c>
      <c r="E351" s="330" t="s">
        <v>417</v>
      </c>
      <c r="F351" s="330"/>
      <c r="G351" s="315" t="s">
        <v>414</v>
      </c>
      <c r="H351" s="316">
        <v>1</v>
      </c>
      <c r="I351" s="317"/>
      <c r="J351" s="317">
        <f t="shared" si="10"/>
        <v>0</v>
      </c>
    </row>
    <row r="352" spans="1:10" ht="24" customHeight="1" x14ac:dyDescent="0.25">
      <c r="A352" s="314" t="s">
        <v>415</v>
      </c>
      <c r="B352" s="315" t="s">
        <v>433</v>
      </c>
      <c r="C352" s="315" t="s">
        <v>431</v>
      </c>
      <c r="D352" s="314" t="s">
        <v>246</v>
      </c>
      <c r="E352" s="330" t="s">
        <v>417</v>
      </c>
      <c r="F352" s="330"/>
      <c r="G352" s="315" t="s">
        <v>414</v>
      </c>
      <c r="H352" s="316">
        <v>1</v>
      </c>
      <c r="I352" s="317"/>
      <c r="J352" s="317">
        <f t="shared" si="10"/>
        <v>0</v>
      </c>
    </row>
    <row r="353" spans="1:13" ht="24" customHeight="1" x14ac:dyDescent="0.25">
      <c r="A353" s="314" t="s">
        <v>415</v>
      </c>
      <c r="B353" s="315" t="s">
        <v>433</v>
      </c>
      <c r="C353" s="315" t="s">
        <v>431</v>
      </c>
      <c r="D353" s="314" t="s">
        <v>244</v>
      </c>
      <c r="E353" s="330" t="s">
        <v>417</v>
      </c>
      <c r="F353" s="330"/>
      <c r="G353" s="315" t="s">
        <v>414</v>
      </c>
      <c r="H353" s="316">
        <v>1</v>
      </c>
      <c r="I353" s="317"/>
      <c r="J353" s="317">
        <f t="shared" si="10"/>
        <v>0</v>
      </c>
    </row>
    <row r="354" spans="1:13" ht="24" customHeight="1" x14ac:dyDescent="0.25">
      <c r="A354" s="314" t="s">
        <v>415</v>
      </c>
      <c r="B354" s="315" t="s">
        <v>433</v>
      </c>
      <c r="C354" s="315" t="s">
        <v>431</v>
      </c>
      <c r="D354" s="314" t="s">
        <v>226</v>
      </c>
      <c r="E354" s="330" t="s">
        <v>418</v>
      </c>
      <c r="F354" s="330"/>
      <c r="G354" s="315" t="s">
        <v>414</v>
      </c>
      <c r="H354" s="316">
        <v>1</v>
      </c>
      <c r="I354" s="317"/>
      <c r="J354" s="317">
        <f t="shared" si="10"/>
        <v>0</v>
      </c>
    </row>
    <row r="355" spans="1:13" ht="24" customHeight="1" x14ac:dyDescent="0.25">
      <c r="A355" s="314" t="s">
        <v>415</v>
      </c>
      <c r="B355" s="315" t="s">
        <v>433</v>
      </c>
      <c r="C355" s="315" t="s">
        <v>431</v>
      </c>
      <c r="D355" s="314" t="s">
        <v>227</v>
      </c>
      <c r="E355" s="330" t="s">
        <v>418</v>
      </c>
      <c r="F355" s="330"/>
      <c r="G355" s="315" t="s">
        <v>414</v>
      </c>
      <c r="H355" s="316">
        <v>1</v>
      </c>
      <c r="I355" s="317"/>
      <c r="J355" s="317">
        <f t="shared" si="10"/>
        <v>0</v>
      </c>
    </row>
    <row r="356" spans="1:13" ht="24" customHeight="1" x14ac:dyDescent="0.25">
      <c r="A356" s="314" t="s">
        <v>415</v>
      </c>
      <c r="B356" s="315" t="s">
        <v>433</v>
      </c>
      <c r="C356" s="315" t="s">
        <v>431</v>
      </c>
      <c r="D356" s="314" t="s">
        <v>228</v>
      </c>
      <c r="E356" s="330" t="s">
        <v>418</v>
      </c>
      <c r="F356" s="330"/>
      <c r="G356" s="315" t="s">
        <v>414</v>
      </c>
      <c r="H356" s="316">
        <v>1</v>
      </c>
      <c r="I356" s="317"/>
      <c r="J356" s="317">
        <f t="shared" si="10"/>
        <v>0</v>
      </c>
    </row>
    <row r="357" spans="1:13" ht="24" customHeight="1" x14ac:dyDescent="0.25">
      <c r="A357" s="314" t="s">
        <v>415</v>
      </c>
      <c r="B357" s="315" t="s">
        <v>433</v>
      </c>
      <c r="C357" s="315" t="s">
        <v>431</v>
      </c>
      <c r="D357" s="314" t="s">
        <v>229</v>
      </c>
      <c r="E357" s="330" t="s">
        <v>418</v>
      </c>
      <c r="F357" s="330"/>
      <c r="G357" s="315" t="s">
        <v>414</v>
      </c>
      <c r="H357" s="316">
        <v>1</v>
      </c>
      <c r="I357" s="317"/>
      <c r="J357" s="317">
        <f t="shared" si="10"/>
        <v>0</v>
      </c>
    </row>
    <row r="358" spans="1:13" ht="24" customHeight="1" x14ac:dyDescent="0.25">
      <c r="A358" s="314" t="s">
        <v>415</v>
      </c>
      <c r="B358" s="315" t="s">
        <v>433</v>
      </c>
      <c r="C358" s="315" t="s">
        <v>431</v>
      </c>
      <c r="D358" s="314" t="s">
        <v>230</v>
      </c>
      <c r="E358" s="330" t="s">
        <v>418</v>
      </c>
      <c r="F358" s="330"/>
      <c r="G358" s="315" t="s">
        <v>414</v>
      </c>
      <c r="H358" s="316">
        <v>1</v>
      </c>
      <c r="I358" s="317"/>
      <c r="J358" s="317">
        <f t="shared" si="10"/>
        <v>0</v>
      </c>
    </row>
    <row r="359" spans="1:13" ht="24" customHeight="1" x14ac:dyDescent="0.25">
      <c r="A359" s="314" t="s">
        <v>415</v>
      </c>
      <c r="B359" s="315" t="s">
        <v>433</v>
      </c>
      <c r="C359" s="315" t="s">
        <v>431</v>
      </c>
      <c r="D359" s="314" t="s">
        <v>231</v>
      </c>
      <c r="E359" s="330" t="s">
        <v>418</v>
      </c>
      <c r="F359" s="330"/>
      <c r="G359" s="315" t="s">
        <v>414</v>
      </c>
      <c r="H359" s="316">
        <v>1</v>
      </c>
      <c r="I359" s="317"/>
      <c r="J359" s="317">
        <f t="shared" si="10"/>
        <v>0</v>
      </c>
    </row>
    <row r="360" spans="1:13" ht="24" customHeight="1" x14ac:dyDescent="0.25">
      <c r="A360" s="314" t="s">
        <v>415</v>
      </c>
      <c r="B360" s="315" t="s">
        <v>433</v>
      </c>
      <c r="C360" s="315" t="s">
        <v>431</v>
      </c>
      <c r="D360" s="314" t="s">
        <v>232</v>
      </c>
      <c r="E360" s="330" t="s">
        <v>418</v>
      </c>
      <c r="F360" s="330"/>
      <c r="G360" s="315" t="s">
        <v>414</v>
      </c>
      <c r="H360" s="316">
        <v>1</v>
      </c>
      <c r="I360" s="317"/>
      <c r="J360" s="317">
        <f t="shared" si="10"/>
        <v>0</v>
      </c>
    </row>
    <row r="361" spans="1:13" ht="24" customHeight="1" x14ac:dyDescent="0.25">
      <c r="A361" s="314" t="s">
        <v>415</v>
      </c>
      <c r="B361" s="315" t="s">
        <v>433</v>
      </c>
      <c r="C361" s="315" t="s">
        <v>431</v>
      </c>
      <c r="D361" s="314" t="s">
        <v>234</v>
      </c>
      <c r="E361" s="330" t="s">
        <v>418</v>
      </c>
      <c r="F361" s="330"/>
      <c r="G361" s="315" t="s">
        <v>414</v>
      </c>
      <c r="H361" s="316">
        <v>1</v>
      </c>
      <c r="I361" s="317"/>
      <c r="J361" s="317">
        <f t="shared" si="10"/>
        <v>0</v>
      </c>
    </row>
    <row r="362" spans="1:13" ht="24" customHeight="1" x14ac:dyDescent="0.25">
      <c r="A362" s="314" t="s">
        <v>415</v>
      </c>
      <c r="B362" s="315" t="s">
        <v>433</v>
      </c>
      <c r="C362" s="315" t="s">
        <v>431</v>
      </c>
      <c r="D362" s="314" t="s">
        <v>235</v>
      </c>
      <c r="E362" s="330" t="s">
        <v>418</v>
      </c>
      <c r="F362" s="330"/>
      <c r="G362" s="315" t="s">
        <v>414</v>
      </c>
      <c r="H362" s="316">
        <v>1</v>
      </c>
      <c r="I362" s="317"/>
      <c r="J362" s="317">
        <f t="shared" si="10"/>
        <v>0</v>
      </c>
    </row>
    <row r="363" spans="1:13" ht="24" customHeight="1" x14ac:dyDescent="0.25">
      <c r="A363" s="314" t="s">
        <v>415</v>
      </c>
      <c r="B363" s="315" t="s">
        <v>433</v>
      </c>
      <c r="C363" s="315" t="s">
        <v>431</v>
      </c>
      <c r="D363" s="314" t="s">
        <v>236</v>
      </c>
      <c r="E363" s="330" t="s">
        <v>418</v>
      </c>
      <c r="F363" s="330"/>
      <c r="G363" s="315" t="s">
        <v>414</v>
      </c>
      <c r="H363" s="316">
        <v>1</v>
      </c>
      <c r="I363" s="317"/>
      <c r="J363" s="317">
        <f t="shared" si="10"/>
        <v>0</v>
      </c>
    </row>
    <row r="364" spans="1:13" x14ac:dyDescent="0.25">
      <c r="A364" s="318"/>
      <c r="B364" s="323"/>
      <c r="C364" s="323"/>
      <c r="D364" s="318"/>
      <c r="E364" s="318" t="s">
        <v>419</v>
      </c>
      <c r="F364" s="329">
        <f>M364/$M$2</f>
        <v>0</v>
      </c>
      <c r="G364" s="382" t="s">
        <v>420</v>
      </c>
      <c r="H364" s="319">
        <f>M364-F364</f>
        <v>0</v>
      </c>
      <c r="I364" s="382" t="s">
        <v>421</v>
      </c>
      <c r="J364" s="319">
        <f>F364+H364</f>
        <v>0</v>
      </c>
      <c r="K364" s="383"/>
      <c r="L364" s="383"/>
      <c r="M364" s="429">
        <f>J340+J338</f>
        <v>0</v>
      </c>
    </row>
    <row r="365" spans="1:13" ht="15" customHeight="1" x14ac:dyDescent="0.25">
      <c r="A365" s="318"/>
      <c r="B365" s="323"/>
      <c r="C365" s="323"/>
      <c r="D365" s="318"/>
      <c r="E365" s="318" t="s">
        <v>205</v>
      </c>
      <c r="F365" s="319">
        <f>J337*$G$2</f>
        <v>0</v>
      </c>
      <c r="G365" s="318"/>
      <c r="H365" s="445" t="s">
        <v>206</v>
      </c>
      <c r="I365" s="445"/>
      <c r="J365" s="319">
        <f>J337+F365</f>
        <v>0</v>
      </c>
    </row>
    <row r="366" spans="1:13" ht="24.95" customHeight="1" x14ac:dyDescent="0.25">
      <c r="A366" s="320"/>
      <c r="B366" s="323"/>
      <c r="C366" s="323"/>
      <c r="D366" s="318"/>
      <c r="E366" s="331" t="s">
        <v>434</v>
      </c>
      <c r="F366" s="332"/>
      <c r="G366" s="329">
        <f>TRUNC(J365*0.3,2)</f>
        <v>0</v>
      </c>
      <c r="H366" s="333"/>
      <c r="I366" s="333"/>
      <c r="J366" s="319"/>
    </row>
    <row r="367" spans="1:13" ht="24.95" customHeight="1" x14ac:dyDescent="0.25">
      <c r="A367" s="320"/>
      <c r="B367" s="323"/>
      <c r="C367" s="323"/>
      <c r="D367" s="318"/>
      <c r="E367" s="331" t="s">
        <v>437</v>
      </c>
      <c r="F367" s="332"/>
      <c r="G367" s="329"/>
      <c r="H367" s="333"/>
      <c r="I367" s="333"/>
      <c r="J367" s="334">
        <f>J365+G367+G366</f>
        <v>0</v>
      </c>
    </row>
    <row r="368" spans="1:13" ht="30" customHeight="1" thickBot="1" x14ac:dyDescent="0.3">
      <c r="A368" s="320"/>
      <c r="B368" s="324"/>
      <c r="C368" s="324"/>
      <c r="D368" s="320"/>
      <c r="E368" s="320"/>
      <c r="F368" s="320"/>
      <c r="G368" s="320" t="s">
        <v>422</v>
      </c>
      <c r="H368" s="425">
        <f>12*12</f>
        <v>144</v>
      </c>
      <c r="I368" s="320" t="s">
        <v>423</v>
      </c>
      <c r="J368" s="321">
        <f>H368*J367</f>
        <v>0</v>
      </c>
    </row>
    <row r="369" spans="1:10" ht="0.95" customHeight="1" thickTop="1" x14ac:dyDescent="0.25">
      <c r="A369" s="322"/>
      <c r="B369" s="327"/>
      <c r="C369" s="327"/>
      <c r="D369" s="322"/>
      <c r="E369" s="322"/>
      <c r="F369" s="322"/>
      <c r="G369" s="322"/>
      <c r="H369" s="322"/>
      <c r="I369" s="322"/>
      <c r="J369" s="322"/>
    </row>
    <row r="370" spans="1:10" ht="18" customHeight="1" x14ac:dyDescent="0.25">
      <c r="A370" s="303" t="s">
        <v>31</v>
      </c>
      <c r="B370" s="305" t="s">
        <v>406</v>
      </c>
      <c r="C370" s="305" t="s">
        <v>407</v>
      </c>
      <c r="D370" s="303" t="s">
        <v>168</v>
      </c>
      <c r="E370" s="443" t="s">
        <v>408</v>
      </c>
      <c r="F370" s="444"/>
      <c r="G370" s="305" t="s">
        <v>169</v>
      </c>
      <c r="H370" s="304" t="s">
        <v>409</v>
      </c>
      <c r="I370" s="304" t="s">
        <v>410</v>
      </c>
      <c r="J370" s="304" t="s">
        <v>411</v>
      </c>
    </row>
    <row r="371" spans="1:10" ht="36" customHeight="1" x14ac:dyDescent="0.25">
      <c r="A371" s="306" t="s">
        <v>412</v>
      </c>
      <c r="B371" s="307"/>
      <c r="C371" s="307"/>
      <c r="D371" s="306" t="s">
        <v>567</v>
      </c>
      <c r="E371" s="441" t="s">
        <v>413</v>
      </c>
      <c r="F371" s="441"/>
      <c r="G371" s="307" t="s">
        <v>414</v>
      </c>
      <c r="H371" s="308">
        <v>1</v>
      </c>
      <c r="I371" s="309">
        <f>SUM(J372:J397)</f>
        <v>0</v>
      </c>
      <c r="J371" s="309">
        <f t="shared" ref="J371:J397" si="11">TRUNC(H371*I371,2)</f>
        <v>0</v>
      </c>
    </row>
    <row r="372" spans="1:10" ht="24" customHeight="1" x14ac:dyDescent="0.25">
      <c r="A372" s="310" t="s">
        <v>430</v>
      </c>
      <c r="B372" s="311"/>
      <c r="C372" s="311"/>
      <c r="D372" s="310" t="s">
        <v>530</v>
      </c>
      <c r="E372" s="442" t="s">
        <v>413</v>
      </c>
      <c r="F372" s="442"/>
      <c r="G372" s="311" t="s">
        <v>414</v>
      </c>
      <c r="H372" s="312">
        <v>1</v>
      </c>
      <c r="I372" s="313"/>
      <c r="J372" s="313">
        <f t="shared" si="11"/>
        <v>0</v>
      </c>
    </row>
    <row r="373" spans="1:10" ht="31.5" customHeight="1" x14ac:dyDescent="0.25">
      <c r="A373" s="314" t="s">
        <v>415</v>
      </c>
      <c r="B373" s="315"/>
      <c r="C373" s="315"/>
      <c r="D373" s="314" t="s">
        <v>531</v>
      </c>
      <c r="E373" s="330" t="s">
        <v>417</v>
      </c>
      <c r="F373" s="330"/>
      <c r="G373" s="315" t="s">
        <v>414</v>
      </c>
      <c r="H373" s="316">
        <v>1</v>
      </c>
      <c r="I373" s="317"/>
      <c r="J373" s="317">
        <f t="shared" si="11"/>
        <v>0</v>
      </c>
    </row>
    <row r="374" spans="1:10" ht="24" customHeight="1" x14ac:dyDescent="0.25">
      <c r="A374" s="314" t="s">
        <v>415</v>
      </c>
      <c r="B374" s="315"/>
      <c r="C374" s="315"/>
      <c r="D374" s="314" t="s">
        <v>532</v>
      </c>
      <c r="E374" s="330" t="s">
        <v>416</v>
      </c>
      <c r="F374" s="330"/>
      <c r="G374" s="315" t="s">
        <v>414</v>
      </c>
      <c r="H374" s="316">
        <v>1</v>
      </c>
      <c r="I374" s="317"/>
      <c r="J374" s="317">
        <f t="shared" si="11"/>
        <v>0</v>
      </c>
    </row>
    <row r="375" spans="1:10" ht="24" customHeight="1" x14ac:dyDescent="0.25">
      <c r="A375" s="314" t="s">
        <v>415</v>
      </c>
      <c r="B375" s="315" t="s">
        <v>433</v>
      </c>
      <c r="C375" s="315" t="s">
        <v>431</v>
      </c>
      <c r="D375" s="314" t="s">
        <v>221</v>
      </c>
      <c r="E375" s="330" t="s">
        <v>432</v>
      </c>
      <c r="F375" s="330"/>
      <c r="G375" s="315" t="s">
        <v>414</v>
      </c>
      <c r="H375" s="316">
        <v>1</v>
      </c>
      <c r="I375" s="317"/>
      <c r="J375" s="317">
        <f t="shared" si="11"/>
        <v>0</v>
      </c>
    </row>
    <row r="376" spans="1:10" ht="24" customHeight="1" x14ac:dyDescent="0.25">
      <c r="A376" s="314" t="s">
        <v>415</v>
      </c>
      <c r="B376" s="315" t="s">
        <v>433</v>
      </c>
      <c r="C376" s="315" t="s">
        <v>431</v>
      </c>
      <c r="D376" s="314" t="s">
        <v>222</v>
      </c>
      <c r="E376" s="330" t="s">
        <v>432</v>
      </c>
      <c r="F376" s="330"/>
      <c r="G376" s="315" t="s">
        <v>414</v>
      </c>
      <c r="H376" s="316">
        <v>1</v>
      </c>
      <c r="I376" s="317"/>
      <c r="J376" s="317">
        <f t="shared" si="11"/>
        <v>0</v>
      </c>
    </row>
    <row r="377" spans="1:10" ht="24" customHeight="1" x14ac:dyDescent="0.25">
      <c r="A377" s="314" t="s">
        <v>415</v>
      </c>
      <c r="B377" s="315" t="s">
        <v>433</v>
      </c>
      <c r="C377" s="315" t="s">
        <v>431</v>
      </c>
      <c r="D377" s="314" t="s">
        <v>249</v>
      </c>
      <c r="E377" s="330" t="s">
        <v>417</v>
      </c>
      <c r="F377" s="330"/>
      <c r="G377" s="315" t="s">
        <v>414</v>
      </c>
      <c r="H377" s="316">
        <v>1</v>
      </c>
      <c r="I377" s="317"/>
      <c r="J377" s="317">
        <f t="shared" si="11"/>
        <v>0</v>
      </c>
    </row>
    <row r="378" spans="1:10" ht="24" customHeight="1" x14ac:dyDescent="0.25">
      <c r="A378" s="314" t="s">
        <v>415</v>
      </c>
      <c r="B378" s="315" t="s">
        <v>433</v>
      </c>
      <c r="C378" s="315" t="s">
        <v>431</v>
      </c>
      <c r="D378" s="314" t="s">
        <v>250</v>
      </c>
      <c r="E378" s="330" t="s">
        <v>417</v>
      </c>
      <c r="F378" s="330"/>
      <c r="G378" s="315" t="s">
        <v>414</v>
      </c>
      <c r="H378" s="316">
        <v>1</v>
      </c>
      <c r="I378" s="317"/>
      <c r="J378" s="317">
        <f t="shared" si="11"/>
        <v>0</v>
      </c>
    </row>
    <row r="379" spans="1:10" ht="24" customHeight="1" x14ac:dyDescent="0.25">
      <c r="A379" s="314" t="s">
        <v>415</v>
      </c>
      <c r="B379" s="315" t="s">
        <v>433</v>
      </c>
      <c r="C379" s="315" t="s">
        <v>431</v>
      </c>
      <c r="D379" s="314" t="s">
        <v>247</v>
      </c>
      <c r="E379" s="330" t="s">
        <v>417</v>
      </c>
      <c r="F379" s="330"/>
      <c r="G379" s="315" t="s">
        <v>414</v>
      </c>
      <c r="H379" s="316">
        <v>1</v>
      </c>
      <c r="I379" s="317"/>
      <c r="J379" s="317">
        <f t="shared" si="11"/>
        <v>0</v>
      </c>
    </row>
    <row r="380" spans="1:10" ht="24" customHeight="1" x14ac:dyDescent="0.25">
      <c r="A380" s="314" t="s">
        <v>415</v>
      </c>
      <c r="B380" s="315" t="s">
        <v>433</v>
      </c>
      <c r="C380" s="315" t="s">
        <v>431</v>
      </c>
      <c r="D380" s="314" t="s">
        <v>238</v>
      </c>
      <c r="E380" s="330" t="s">
        <v>417</v>
      </c>
      <c r="F380" s="330"/>
      <c r="G380" s="315" t="s">
        <v>414</v>
      </c>
      <c r="H380" s="316">
        <v>1</v>
      </c>
      <c r="I380" s="317"/>
      <c r="J380" s="317">
        <f t="shared" si="11"/>
        <v>0</v>
      </c>
    </row>
    <row r="381" spans="1:10" ht="24" customHeight="1" x14ac:dyDescent="0.25">
      <c r="A381" s="314" t="s">
        <v>415</v>
      </c>
      <c r="B381" s="315" t="s">
        <v>433</v>
      </c>
      <c r="C381" s="315" t="s">
        <v>431</v>
      </c>
      <c r="D381" s="314" t="s">
        <v>239</v>
      </c>
      <c r="E381" s="330" t="s">
        <v>417</v>
      </c>
      <c r="F381" s="330"/>
      <c r="G381" s="315" t="s">
        <v>414</v>
      </c>
      <c r="H381" s="316">
        <v>1</v>
      </c>
      <c r="I381" s="317"/>
      <c r="J381" s="317">
        <f t="shared" si="11"/>
        <v>0</v>
      </c>
    </row>
    <row r="382" spans="1:10" ht="24" customHeight="1" x14ac:dyDescent="0.25">
      <c r="A382" s="314" t="s">
        <v>415</v>
      </c>
      <c r="B382" s="315" t="s">
        <v>433</v>
      </c>
      <c r="C382" s="315" t="s">
        <v>431</v>
      </c>
      <c r="D382" s="314" t="s">
        <v>240</v>
      </c>
      <c r="E382" s="330" t="s">
        <v>417</v>
      </c>
      <c r="F382" s="330"/>
      <c r="G382" s="315" t="s">
        <v>414</v>
      </c>
      <c r="H382" s="316">
        <v>1</v>
      </c>
      <c r="I382" s="317"/>
      <c r="J382" s="317">
        <f t="shared" si="11"/>
        <v>0</v>
      </c>
    </row>
    <row r="383" spans="1:10" ht="24" customHeight="1" x14ac:dyDescent="0.25">
      <c r="A383" s="314" t="s">
        <v>415</v>
      </c>
      <c r="B383" s="315" t="s">
        <v>433</v>
      </c>
      <c r="C383" s="315" t="s">
        <v>431</v>
      </c>
      <c r="D383" s="314" t="s">
        <v>242</v>
      </c>
      <c r="E383" s="330" t="s">
        <v>417</v>
      </c>
      <c r="F383" s="330"/>
      <c r="G383" s="315" t="s">
        <v>414</v>
      </c>
      <c r="H383" s="316">
        <v>1</v>
      </c>
      <c r="I383" s="317"/>
      <c r="J383" s="317">
        <f t="shared" si="11"/>
        <v>0</v>
      </c>
    </row>
    <row r="384" spans="1:10" ht="24" customHeight="1" x14ac:dyDescent="0.25">
      <c r="A384" s="314" t="s">
        <v>415</v>
      </c>
      <c r="B384" s="315" t="s">
        <v>433</v>
      </c>
      <c r="C384" s="315" t="s">
        <v>431</v>
      </c>
      <c r="D384" s="314" t="s">
        <v>240</v>
      </c>
      <c r="E384" s="330" t="s">
        <v>417</v>
      </c>
      <c r="F384" s="330"/>
      <c r="G384" s="315" t="s">
        <v>414</v>
      </c>
      <c r="H384" s="316">
        <v>1</v>
      </c>
      <c r="I384" s="317"/>
      <c r="J384" s="317">
        <f t="shared" si="11"/>
        <v>0</v>
      </c>
    </row>
    <row r="385" spans="1:13" ht="24" customHeight="1" x14ac:dyDescent="0.25">
      <c r="A385" s="314" t="s">
        <v>415</v>
      </c>
      <c r="B385" s="315" t="s">
        <v>433</v>
      </c>
      <c r="C385" s="315" t="s">
        <v>431</v>
      </c>
      <c r="D385" s="314" t="s">
        <v>245</v>
      </c>
      <c r="E385" s="330" t="s">
        <v>417</v>
      </c>
      <c r="F385" s="330"/>
      <c r="G385" s="315" t="s">
        <v>414</v>
      </c>
      <c r="H385" s="316">
        <v>1</v>
      </c>
      <c r="I385" s="317"/>
      <c r="J385" s="317">
        <f t="shared" si="11"/>
        <v>0</v>
      </c>
    </row>
    <row r="386" spans="1:13" ht="24" customHeight="1" x14ac:dyDescent="0.25">
      <c r="A386" s="314" t="s">
        <v>415</v>
      </c>
      <c r="B386" s="315" t="s">
        <v>433</v>
      </c>
      <c r="C386" s="315" t="s">
        <v>431</v>
      </c>
      <c r="D386" s="314" t="s">
        <v>246</v>
      </c>
      <c r="E386" s="330" t="s">
        <v>417</v>
      </c>
      <c r="F386" s="330"/>
      <c r="G386" s="315" t="s">
        <v>414</v>
      </c>
      <c r="H386" s="316">
        <v>1</v>
      </c>
      <c r="I386" s="317"/>
      <c r="J386" s="317">
        <f t="shared" si="11"/>
        <v>0</v>
      </c>
    </row>
    <row r="387" spans="1:13" ht="24" customHeight="1" x14ac:dyDescent="0.25">
      <c r="A387" s="314" t="s">
        <v>415</v>
      </c>
      <c r="B387" s="315" t="s">
        <v>433</v>
      </c>
      <c r="C387" s="315" t="s">
        <v>431</v>
      </c>
      <c r="D387" s="314" t="s">
        <v>244</v>
      </c>
      <c r="E387" s="330" t="s">
        <v>417</v>
      </c>
      <c r="F387" s="330"/>
      <c r="G387" s="315" t="s">
        <v>414</v>
      </c>
      <c r="H387" s="316">
        <v>1</v>
      </c>
      <c r="I387" s="317"/>
      <c r="J387" s="317">
        <f t="shared" si="11"/>
        <v>0</v>
      </c>
    </row>
    <row r="388" spans="1:13" ht="24" customHeight="1" x14ac:dyDescent="0.25">
      <c r="A388" s="314" t="s">
        <v>415</v>
      </c>
      <c r="B388" s="315" t="s">
        <v>433</v>
      </c>
      <c r="C388" s="315" t="s">
        <v>431</v>
      </c>
      <c r="D388" s="314" t="s">
        <v>226</v>
      </c>
      <c r="E388" s="330" t="s">
        <v>418</v>
      </c>
      <c r="F388" s="330"/>
      <c r="G388" s="315" t="s">
        <v>414</v>
      </c>
      <c r="H388" s="316">
        <v>1</v>
      </c>
      <c r="I388" s="317"/>
      <c r="J388" s="317">
        <f t="shared" si="11"/>
        <v>0</v>
      </c>
    </row>
    <row r="389" spans="1:13" ht="24" customHeight="1" x14ac:dyDescent="0.25">
      <c r="A389" s="314" t="s">
        <v>415</v>
      </c>
      <c r="B389" s="315" t="s">
        <v>433</v>
      </c>
      <c r="C389" s="315" t="s">
        <v>431</v>
      </c>
      <c r="D389" s="314" t="s">
        <v>227</v>
      </c>
      <c r="E389" s="330" t="s">
        <v>418</v>
      </c>
      <c r="F389" s="330"/>
      <c r="G389" s="315" t="s">
        <v>414</v>
      </c>
      <c r="H389" s="316">
        <v>1</v>
      </c>
      <c r="I389" s="317"/>
      <c r="J389" s="317">
        <f t="shared" si="11"/>
        <v>0</v>
      </c>
    </row>
    <row r="390" spans="1:13" ht="24" customHeight="1" x14ac:dyDescent="0.25">
      <c r="A390" s="314" t="s">
        <v>415</v>
      </c>
      <c r="B390" s="315" t="s">
        <v>433</v>
      </c>
      <c r="C390" s="315" t="s">
        <v>431</v>
      </c>
      <c r="D390" s="314" t="s">
        <v>228</v>
      </c>
      <c r="E390" s="330" t="s">
        <v>418</v>
      </c>
      <c r="F390" s="330"/>
      <c r="G390" s="315" t="s">
        <v>414</v>
      </c>
      <c r="H390" s="316">
        <v>1</v>
      </c>
      <c r="I390" s="317"/>
      <c r="J390" s="317">
        <f t="shared" si="11"/>
        <v>0</v>
      </c>
    </row>
    <row r="391" spans="1:13" ht="24" customHeight="1" x14ac:dyDescent="0.25">
      <c r="A391" s="314" t="s">
        <v>415</v>
      </c>
      <c r="B391" s="315" t="s">
        <v>433</v>
      </c>
      <c r="C391" s="315" t="s">
        <v>431</v>
      </c>
      <c r="D391" s="314" t="s">
        <v>229</v>
      </c>
      <c r="E391" s="330" t="s">
        <v>418</v>
      </c>
      <c r="F391" s="330"/>
      <c r="G391" s="315" t="s">
        <v>414</v>
      </c>
      <c r="H391" s="316">
        <v>1</v>
      </c>
      <c r="I391" s="317"/>
      <c r="J391" s="317">
        <f t="shared" si="11"/>
        <v>0</v>
      </c>
    </row>
    <row r="392" spans="1:13" ht="24" customHeight="1" x14ac:dyDescent="0.25">
      <c r="A392" s="314" t="s">
        <v>415</v>
      </c>
      <c r="B392" s="315" t="s">
        <v>433</v>
      </c>
      <c r="C392" s="315" t="s">
        <v>431</v>
      </c>
      <c r="D392" s="314" t="s">
        <v>230</v>
      </c>
      <c r="E392" s="330" t="s">
        <v>418</v>
      </c>
      <c r="F392" s="330"/>
      <c r="G392" s="315" t="s">
        <v>414</v>
      </c>
      <c r="H392" s="316">
        <v>1</v>
      </c>
      <c r="I392" s="317"/>
      <c r="J392" s="317">
        <f t="shared" si="11"/>
        <v>0</v>
      </c>
    </row>
    <row r="393" spans="1:13" ht="24" customHeight="1" x14ac:dyDescent="0.25">
      <c r="A393" s="314" t="s">
        <v>415</v>
      </c>
      <c r="B393" s="315" t="s">
        <v>433</v>
      </c>
      <c r="C393" s="315" t="s">
        <v>431</v>
      </c>
      <c r="D393" s="314" t="s">
        <v>231</v>
      </c>
      <c r="E393" s="330" t="s">
        <v>418</v>
      </c>
      <c r="F393" s="330"/>
      <c r="G393" s="315" t="s">
        <v>414</v>
      </c>
      <c r="H393" s="316">
        <v>1</v>
      </c>
      <c r="I393" s="317"/>
      <c r="J393" s="317">
        <f t="shared" si="11"/>
        <v>0</v>
      </c>
    </row>
    <row r="394" spans="1:13" ht="24" customHeight="1" x14ac:dyDescent="0.25">
      <c r="A394" s="314" t="s">
        <v>415</v>
      </c>
      <c r="B394" s="315" t="s">
        <v>433</v>
      </c>
      <c r="C394" s="315" t="s">
        <v>431</v>
      </c>
      <c r="D394" s="314" t="s">
        <v>232</v>
      </c>
      <c r="E394" s="330" t="s">
        <v>418</v>
      </c>
      <c r="F394" s="330"/>
      <c r="G394" s="315" t="s">
        <v>414</v>
      </c>
      <c r="H394" s="316">
        <v>1</v>
      </c>
      <c r="I394" s="317"/>
      <c r="J394" s="317">
        <f t="shared" si="11"/>
        <v>0</v>
      </c>
    </row>
    <row r="395" spans="1:13" ht="24" customHeight="1" x14ac:dyDescent="0.25">
      <c r="A395" s="314" t="s">
        <v>415</v>
      </c>
      <c r="B395" s="315" t="s">
        <v>433</v>
      </c>
      <c r="C395" s="315" t="s">
        <v>431</v>
      </c>
      <c r="D395" s="314" t="s">
        <v>234</v>
      </c>
      <c r="E395" s="330" t="s">
        <v>418</v>
      </c>
      <c r="F395" s="330"/>
      <c r="G395" s="315" t="s">
        <v>414</v>
      </c>
      <c r="H395" s="316">
        <v>1</v>
      </c>
      <c r="I395" s="317"/>
      <c r="J395" s="317">
        <f t="shared" si="11"/>
        <v>0</v>
      </c>
    </row>
    <row r="396" spans="1:13" ht="24" customHeight="1" x14ac:dyDescent="0.25">
      <c r="A396" s="314" t="s">
        <v>415</v>
      </c>
      <c r="B396" s="315" t="s">
        <v>433</v>
      </c>
      <c r="C396" s="315" t="s">
        <v>431</v>
      </c>
      <c r="D396" s="314" t="s">
        <v>235</v>
      </c>
      <c r="E396" s="330" t="s">
        <v>418</v>
      </c>
      <c r="F396" s="330"/>
      <c r="G396" s="315" t="s">
        <v>414</v>
      </c>
      <c r="H396" s="316">
        <v>1</v>
      </c>
      <c r="I396" s="317"/>
      <c r="J396" s="317">
        <f t="shared" si="11"/>
        <v>0</v>
      </c>
    </row>
    <row r="397" spans="1:13" ht="24" customHeight="1" x14ac:dyDescent="0.25">
      <c r="A397" s="314" t="s">
        <v>415</v>
      </c>
      <c r="B397" s="315" t="s">
        <v>433</v>
      </c>
      <c r="C397" s="315" t="s">
        <v>431</v>
      </c>
      <c r="D397" s="314" t="s">
        <v>236</v>
      </c>
      <c r="E397" s="330" t="s">
        <v>418</v>
      </c>
      <c r="F397" s="330"/>
      <c r="G397" s="315" t="s">
        <v>414</v>
      </c>
      <c r="H397" s="316">
        <v>1</v>
      </c>
      <c r="I397" s="317"/>
      <c r="J397" s="317">
        <f t="shared" si="11"/>
        <v>0</v>
      </c>
    </row>
    <row r="398" spans="1:13" x14ac:dyDescent="0.25">
      <c r="A398" s="318"/>
      <c r="B398" s="323"/>
      <c r="C398" s="323"/>
      <c r="D398" s="318"/>
      <c r="E398" s="318" t="s">
        <v>419</v>
      </c>
      <c r="F398" s="329">
        <f>M398/$M$2</f>
        <v>0</v>
      </c>
      <c r="G398" s="382" t="s">
        <v>420</v>
      </c>
      <c r="H398" s="319">
        <f>M398-F398</f>
        <v>0</v>
      </c>
      <c r="I398" s="382" t="s">
        <v>421</v>
      </c>
      <c r="J398" s="319">
        <f>F398+H398</f>
        <v>0</v>
      </c>
      <c r="K398" s="383"/>
      <c r="L398" s="383"/>
      <c r="M398" s="429">
        <f>J374+J372</f>
        <v>0</v>
      </c>
    </row>
    <row r="399" spans="1:13" ht="15" customHeight="1" x14ac:dyDescent="0.25">
      <c r="A399" s="318"/>
      <c r="B399" s="323"/>
      <c r="C399" s="323"/>
      <c r="D399" s="318"/>
      <c r="E399" s="318" t="s">
        <v>205</v>
      </c>
      <c r="F399" s="319">
        <f>J371*$G$2</f>
        <v>0</v>
      </c>
      <c r="G399" s="318"/>
      <c r="H399" s="445" t="s">
        <v>206</v>
      </c>
      <c r="I399" s="445"/>
      <c r="J399" s="319">
        <f>J371+F399</f>
        <v>0</v>
      </c>
    </row>
    <row r="400" spans="1:13" ht="24.95" customHeight="1" x14ac:dyDescent="0.25">
      <c r="A400" s="320"/>
      <c r="B400" s="323"/>
      <c r="C400" s="323"/>
      <c r="D400" s="318"/>
      <c r="E400" s="331" t="s">
        <v>434</v>
      </c>
      <c r="F400" s="332"/>
      <c r="G400" s="329">
        <f>TRUNC(J399*0.3,2)</f>
        <v>0</v>
      </c>
      <c r="H400" s="333"/>
      <c r="I400" s="333"/>
      <c r="J400" s="319"/>
    </row>
    <row r="401" spans="1:10" ht="24.95" customHeight="1" x14ac:dyDescent="0.25">
      <c r="A401" s="320"/>
      <c r="B401" s="323"/>
      <c r="C401" s="323"/>
      <c r="D401" s="318"/>
      <c r="E401" s="331" t="s">
        <v>437</v>
      </c>
      <c r="F401" s="332"/>
      <c r="G401" s="329"/>
      <c r="H401" s="333"/>
      <c r="I401" s="333"/>
      <c r="J401" s="334">
        <f>J399+G401+G400</f>
        <v>0</v>
      </c>
    </row>
    <row r="402" spans="1:10" ht="30" customHeight="1" thickBot="1" x14ac:dyDescent="0.3">
      <c r="A402" s="320"/>
      <c r="B402" s="324"/>
      <c r="C402" s="324"/>
      <c r="D402" s="320"/>
      <c r="E402" s="320"/>
      <c r="F402" s="320"/>
      <c r="G402" s="320" t="s">
        <v>422</v>
      </c>
      <c r="H402" s="425">
        <f>8*12</f>
        <v>96</v>
      </c>
      <c r="I402" s="320" t="s">
        <v>423</v>
      </c>
      <c r="J402" s="321">
        <f>H402*J401</f>
        <v>0</v>
      </c>
    </row>
    <row r="403" spans="1:10" ht="0.95" customHeight="1" thickTop="1" x14ac:dyDescent="0.25">
      <c r="A403" s="322"/>
      <c r="B403" s="327"/>
      <c r="C403" s="327"/>
      <c r="D403" s="322"/>
      <c r="E403" s="322"/>
      <c r="F403" s="322"/>
      <c r="G403" s="322"/>
      <c r="H403" s="322"/>
      <c r="I403" s="322"/>
      <c r="J403" s="322"/>
    </row>
    <row r="404" spans="1:10" ht="18" customHeight="1" x14ac:dyDescent="0.25">
      <c r="A404" s="303" t="s">
        <v>32</v>
      </c>
      <c r="B404" s="305" t="s">
        <v>406</v>
      </c>
      <c r="C404" s="305" t="s">
        <v>407</v>
      </c>
      <c r="D404" s="303" t="s">
        <v>168</v>
      </c>
      <c r="E404" s="443" t="s">
        <v>408</v>
      </c>
      <c r="F404" s="444"/>
      <c r="G404" s="305" t="s">
        <v>169</v>
      </c>
      <c r="H404" s="304" t="s">
        <v>409</v>
      </c>
      <c r="I404" s="304" t="s">
        <v>410</v>
      </c>
      <c r="J404" s="304" t="s">
        <v>411</v>
      </c>
    </row>
    <row r="405" spans="1:10" ht="36" customHeight="1" x14ac:dyDescent="0.25">
      <c r="A405" s="306" t="s">
        <v>412</v>
      </c>
      <c r="B405" s="307"/>
      <c r="C405" s="307"/>
      <c r="D405" s="306" t="s">
        <v>568</v>
      </c>
      <c r="E405" s="441" t="s">
        <v>413</v>
      </c>
      <c r="F405" s="441"/>
      <c r="G405" s="307" t="s">
        <v>414</v>
      </c>
      <c r="H405" s="308">
        <v>1</v>
      </c>
      <c r="I405" s="309">
        <f>SUM(J406:J431)</f>
        <v>0</v>
      </c>
      <c r="J405" s="309">
        <f t="shared" ref="J405:J431" si="12">TRUNC(H405*I405,2)</f>
        <v>0</v>
      </c>
    </row>
    <row r="406" spans="1:10" ht="24" customHeight="1" x14ac:dyDescent="0.25">
      <c r="A406" s="310" t="s">
        <v>430</v>
      </c>
      <c r="B406" s="311"/>
      <c r="C406" s="311"/>
      <c r="D406" s="310" t="s">
        <v>533</v>
      </c>
      <c r="E406" s="442" t="s">
        <v>413</v>
      </c>
      <c r="F406" s="442"/>
      <c r="G406" s="311" t="s">
        <v>414</v>
      </c>
      <c r="H406" s="312">
        <v>1</v>
      </c>
      <c r="I406" s="313"/>
      <c r="J406" s="313">
        <f t="shared" si="12"/>
        <v>0</v>
      </c>
    </row>
    <row r="407" spans="1:10" ht="31.5" customHeight="1" x14ac:dyDescent="0.25">
      <c r="A407" s="314" t="s">
        <v>415</v>
      </c>
      <c r="B407" s="315"/>
      <c r="C407" s="315"/>
      <c r="D407" s="314" t="s">
        <v>531</v>
      </c>
      <c r="E407" s="436" t="s">
        <v>417</v>
      </c>
      <c r="F407" s="436"/>
      <c r="G407" s="315" t="s">
        <v>414</v>
      </c>
      <c r="H407" s="316">
        <v>1</v>
      </c>
      <c r="I407" s="317"/>
      <c r="J407" s="317">
        <f t="shared" si="12"/>
        <v>0</v>
      </c>
    </row>
    <row r="408" spans="1:10" ht="24" customHeight="1" x14ac:dyDescent="0.25">
      <c r="A408" s="314" t="s">
        <v>415</v>
      </c>
      <c r="B408" s="315"/>
      <c r="C408" s="315"/>
      <c r="D408" s="314" t="s">
        <v>534</v>
      </c>
      <c r="E408" s="436" t="s">
        <v>416</v>
      </c>
      <c r="F408" s="436"/>
      <c r="G408" s="315" t="s">
        <v>414</v>
      </c>
      <c r="H408" s="316">
        <v>1</v>
      </c>
      <c r="I408" s="317"/>
      <c r="J408" s="317">
        <f t="shared" si="12"/>
        <v>0</v>
      </c>
    </row>
    <row r="409" spans="1:10" ht="24" customHeight="1" x14ac:dyDescent="0.25">
      <c r="A409" s="314" t="s">
        <v>415</v>
      </c>
      <c r="B409" s="315" t="s">
        <v>433</v>
      </c>
      <c r="C409" s="315" t="s">
        <v>431</v>
      </c>
      <c r="D409" s="314" t="s">
        <v>221</v>
      </c>
      <c r="E409" s="330" t="s">
        <v>432</v>
      </c>
      <c r="F409" s="330"/>
      <c r="G409" s="315" t="s">
        <v>414</v>
      </c>
      <c r="H409" s="316">
        <v>1</v>
      </c>
      <c r="I409" s="317"/>
      <c r="J409" s="317">
        <f t="shared" si="12"/>
        <v>0</v>
      </c>
    </row>
    <row r="410" spans="1:10" ht="24" customHeight="1" x14ac:dyDescent="0.25">
      <c r="A410" s="314" t="s">
        <v>415</v>
      </c>
      <c r="B410" s="315" t="s">
        <v>433</v>
      </c>
      <c r="C410" s="315" t="s">
        <v>431</v>
      </c>
      <c r="D410" s="314" t="s">
        <v>222</v>
      </c>
      <c r="E410" s="330" t="s">
        <v>432</v>
      </c>
      <c r="F410" s="330"/>
      <c r="G410" s="315" t="s">
        <v>414</v>
      </c>
      <c r="H410" s="316">
        <v>1</v>
      </c>
      <c r="I410" s="317"/>
      <c r="J410" s="317">
        <f t="shared" si="12"/>
        <v>0</v>
      </c>
    </row>
    <row r="411" spans="1:10" ht="24" customHeight="1" x14ac:dyDescent="0.25">
      <c r="A411" s="314" t="s">
        <v>415</v>
      </c>
      <c r="B411" s="315" t="s">
        <v>433</v>
      </c>
      <c r="C411" s="315" t="s">
        <v>431</v>
      </c>
      <c r="D411" s="314" t="s">
        <v>249</v>
      </c>
      <c r="E411" s="330" t="s">
        <v>417</v>
      </c>
      <c r="F411" s="330"/>
      <c r="G411" s="315" t="s">
        <v>414</v>
      </c>
      <c r="H411" s="316">
        <v>1</v>
      </c>
      <c r="I411" s="317"/>
      <c r="J411" s="317">
        <f t="shared" si="12"/>
        <v>0</v>
      </c>
    </row>
    <row r="412" spans="1:10" ht="24" customHeight="1" x14ac:dyDescent="0.25">
      <c r="A412" s="314" t="s">
        <v>415</v>
      </c>
      <c r="B412" s="315" t="s">
        <v>433</v>
      </c>
      <c r="C412" s="315" t="s">
        <v>431</v>
      </c>
      <c r="D412" s="314" t="s">
        <v>250</v>
      </c>
      <c r="E412" s="330" t="s">
        <v>417</v>
      </c>
      <c r="F412" s="330"/>
      <c r="G412" s="315" t="s">
        <v>414</v>
      </c>
      <c r="H412" s="316">
        <v>1</v>
      </c>
      <c r="I412" s="317"/>
      <c r="J412" s="317">
        <f t="shared" si="12"/>
        <v>0</v>
      </c>
    </row>
    <row r="413" spans="1:10" ht="24" customHeight="1" x14ac:dyDescent="0.25">
      <c r="A413" s="314" t="s">
        <v>415</v>
      </c>
      <c r="B413" s="315" t="s">
        <v>433</v>
      </c>
      <c r="C413" s="315" t="s">
        <v>431</v>
      </c>
      <c r="D413" s="314" t="s">
        <v>247</v>
      </c>
      <c r="E413" s="330" t="s">
        <v>417</v>
      </c>
      <c r="F413" s="330"/>
      <c r="G413" s="315" t="s">
        <v>414</v>
      </c>
      <c r="H413" s="316">
        <v>1</v>
      </c>
      <c r="I413" s="317"/>
      <c r="J413" s="317">
        <f t="shared" si="12"/>
        <v>0</v>
      </c>
    </row>
    <row r="414" spans="1:10" ht="24" customHeight="1" x14ac:dyDescent="0.25">
      <c r="A414" s="314" t="s">
        <v>415</v>
      </c>
      <c r="B414" s="315" t="s">
        <v>433</v>
      </c>
      <c r="C414" s="315" t="s">
        <v>431</v>
      </c>
      <c r="D414" s="314" t="s">
        <v>238</v>
      </c>
      <c r="E414" s="330" t="s">
        <v>417</v>
      </c>
      <c r="F414" s="330"/>
      <c r="G414" s="315" t="s">
        <v>414</v>
      </c>
      <c r="H414" s="316">
        <v>1</v>
      </c>
      <c r="I414" s="317"/>
      <c r="J414" s="317">
        <f t="shared" si="12"/>
        <v>0</v>
      </c>
    </row>
    <row r="415" spans="1:10" ht="24" customHeight="1" x14ac:dyDescent="0.25">
      <c r="A415" s="314" t="s">
        <v>415</v>
      </c>
      <c r="B415" s="315" t="s">
        <v>433</v>
      </c>
      <c r="C415" s="315" t="s">
        <v>431</v>
      </c>
      <c r="D415" s="314" t="s">
        <v>239</v>
      </c>
      <c r="E415" s="330" t="s">
        <v>417</v>
      </c>
      <c r="F415" s="330"/>
      <c r="G415" s="315" t="s">
        <v>414</v>
      </c>
      <c r="H415" s="316">
        <v>1</v>
      </c>
      <c r="I415" s="317"/>
      <c r="J415" s="317">
        <f t="shared" si="12"/>
        <v>0</v>
      </c>
    </row>
    <row r="416" spans="1:10" ht="24" customHeight="1" x14ac:dyDescent="0.25">
      <c r="A416" s="314" t="s">
        <v>415</v>
      </c>
      <c r="B416" s="315" t="s">
        <v>433</v>
      </c>
      <c r="C416" s="315" t="s">
        <v>431</v>
      </c>
      <c r="D416" s="314" t="s">
        <v>240</v>
      </c>
      <c r="E416" s="330" t="s">
        <v>417</v>
      </c>
      <c r="F416" s="330"/>
      <c r="G416" s="315" t="s">
        <v>414</v>
      </c>
      <c r="H416" s="316">
        <v>1</v>
      </c>
      <c r="I416" s="317"/>
      <c r="J416" s="317">
        <f t="shared" si="12"/>
        <v>0</v>
      </c>
    </row>
    <row r="417" spans="1:13" ht="24" customHeight="1" x14ac:dyDescent="0.25">
      <c r="A417" s="314" t="s">
        <v>415</v>
      </c>
      <c r="B417" s="315" t="s">
        <v>433</v>
      </c>
      <c r="C417" s="315" t="s">
        <v>431</v>
      </c>
      <c r="D417" s="314" t="s">
        <v>242</v>
      </c>
      <c r="E417" s="330" t="s">
        <v>417</v>
      </c>
      <c r="F417" s="330"/>
      <c r="G417" s="315" t="s">
        <v>414</v>
      </c>
      <c r="H417" s="316">
        <v>1</v>
      </c>
      <c r="I417" s="317"/>
      <c r="J417" s="317">
        <f t="shared" si="12"/>
        <v>0</v>
      </c>
    </row>
    <row r="418" spans="1:13" ht="24" customHeight="1" x14ac:dyDescent="0.25">
      <c r="A418" s="314" t="s">
        <v>415</v>
      </c>
      <c r="B418" s="315" t="s">
        <v>433</v>
      </c>
      <c r="C418" s="315" t="s">
        <v>431</v>
      </c>
      <c r="D418" s="314" t="s">
        <v>240</v>
      </c>
      <c r="E418" s="330" t="s">
        <v>417</v>
      </c>
      <c r="F418" s="330"/>
      <c r="G418" s="315" t="s">
        <v>414</v>
      </c>
      <c r="H418" s="316">
        <v>1</v>
      </c>
      <c r="I418" s="317"/>
      <c r="J418" s="317">
        <f t="shared" si="12"/>
        <v>0</v>
      </c>
    </row>
    <row r="419" spans="1:13" ht="24" customHeight="1" x14ac:dyDescent="0.25">
      <c r="A419" s="314" t="s">
        <v>415</v>
      </c>
      <c r="B419" s="315" t="s">
        <v>433</v>
      </c>
      <c r="C419" s="315" t="s">
        <v>431</v>
      </c>
      <c r="D419" s="314" t="s">
        <v>245</v>
      </c>
      <c r="E419" s="330" t="s">
        <v>417</v>
      </c>
      <c r="F419" s="330"/>
      <c r="G419" s="315" t="s">
        <v>414</v>
      </c>
      <c r="H419" s="316">
        <v>1</v>
      </c>
      <c r="I419" s="317"/>
      <c r="J419" s="317">
        <f t="shared" si="12"/>
        <v>0</v>
      </c>
    </row>
    <row r="420" spans="1:13" ht="24" customHeight="1" x14ac:dyDescent="0.25">
      <c r="A420" s="314" t="s">
        <v>415</v>
      </c>
      <c r="B420" s="315" t="s">
        <v>433</v>
      </c>
      <c r="C420" s="315" t="s">
        <v>431</v>
      </c>
      <c r="D420" s="314" t="s">
        <v>246</v>
      </c>
      <c r="E420" s="330" t="s">
        <v>417</v>
      </c>
      <c r="F420" s="330"/>
      <c r="G420" s="315" t="s">
        <v>414</v>
      </c>
      <c r="H420" s="316">
        <v>1</v>
      </c>
      <c r="I420" s="317"/>
      <c r="J420" s="317">
        <f t="shared" si="12"/>
        <v>0</v>
      </c>
    </row>
    <row r="421" spans="1:13" ht="24" customHeight="1" x14ac:dyDescent="0.25">
      <c r="A421" s="314" t="s">
        <v>415</v>
      </c>
      <c r="B421" s="315" t="s">
        <v>433</v>
      </c>
      <c r="C421" s="315" t="s">
        <v>431</v>
      </c>
      <c r="D421" s="314" t="s">
        <v>244</v>
      </c>
      <c r="E421" s="330" t="s">
        <v>417</v>
      </c>
      <c r="F421" s="330"/>
      <c r="G421" s="315" t="s">
        <v>414</v>
      </c>
      <c r="H421" s="316">
        <v>1</v>
      </c>
      <c r="I421" s="317"/>
      <c r="J421" s="317">
        <f t="shared" si="12"/>
        <v>0</v>
      </c>
    </row>
    <row r="422" spans="1:13" ht="24" customHeight="1" x14ac:dyDescent="0.25">
      <c r="A422" s="314" t="s">
        <v>415</v>
      </c>
      <c r="B422" s="315" t="s">
        <v>433</v>
      </c>
      <c r="C422" s="315" t="s">
        <v>431</v>
      </c>
      <c r="D422" s="314" t="s">
        <v>226</v>
      </c>
      <c r="E422" s="330" t="s">
        <v>418</v>
      </c>
      <c r="F422" s="330"/>
      <c r="G422" s="315" t="s">
        <v>414</v>
      </c>
      <c r="H422" s="316">
        <v>1</v>
      </c>
      <c r="I422" s="317"/>
      <c r="J422" s="317">
        <f t="shared" si="12"/>
        <v>0</v>
      </c>
    </row>
    <row r="423" spans="1:13" ht="24" customHeight="1" x14ac:dyDescent="0.25">
      <c r="A423" s="314" t="s">
        <v>415</v>
      </c>
      <c r="B423" s="315" t="s">
        <v>433</v>
      </c>
      <c r="C423" s="315" t="s">
        <v>431</v>
      </c>
      <c r="D423" s="314" t="s">
        <v>227</v>
      </c>
      <c r="E423" s="330" t="s">
        <v>418</v>
      </c>
      <c r="F423" s="330"/>
      <c r="G423" s="315" t="s">
        <v>414</v>
      </c>
      <c r="H423" s="316">
        <v>1</v>
      </c>
      <c r="I423" s="317"/>
      <c r="J423" s="317">
        <f t="shared" si="12"/>
        <v>0</v>
      </c>
    </row>
    <row r="424" spans="1:13" ht="24" customHeight="1" x14ac:dyDescent="0.25">
      <c r="A424" s="314" t="s">
        <v>415</v>
      </c>
      <c r="B424" s="315" t="s">
        <v>433</v>
      </c>
      <c r="C424" s="315" t="s">
        <v>431</v>
      </c>
      <c r="D424" s="314" t="s">
        <v>228</v>
      </c>
      <c r="E424" s="330" t="s">
        <v>418</v>
      </c>
      <c r="F424" s="330"/>
      <c r="G424" s="315" t="s">
        <v>414</v>
      </c>
      <c r="H424" s="316">
        <v>1</v>
      </c>
      <c r="I424" s="317"/>
      <c r="J424" s="317">
        <f t="shared" si="12"/>
        <v>0</v>
      </c>
    </row>
    <row r="425" spans="1:13" ht="24" customHeight="1" x14ac:dyDescent="0.25">
      <c r="A425" s="314" t="s">
        <v>415</v>
      </c>
      <c r="B425" s="315" t="s">
        <v>433</v>
      </c>
      <c r="C425" s="315" t="s">
        <v>431</v>
      </c>
      <c r="D425" s="314" t="s">
        <v>229</v>
      </c>
      <c r="E425" s="330" t="s">
        <v>418</v>
      </c>
      <c r="F425" s="330"/>
      <c r="G425" s="315" t="s">
        <v>414</v>
      </c>
      <c r="H425" s="316">
        <v>1</v>
      </c>
      <c r="I425" s="317"/>
      <c r="J425" s="317">
        <f t="shared" si="12"/>
        <v>0</v>
      </c>
    </row>
    <row r="426" spans="1:13" ht="24" customHeight="1" x14ac:dyDescent="0.25">
      <c r="A426" s="314" t="s">
        <v>415</v>
      </c>
      <c r="B426" s="315" t="s">
        <v>433</v>
      </c>
      <c r="C426" s="315" t="s">
        <v>431</v>
      </c>
      <c r="D426" s="314" t="s">
        <v>230</v>
      </c>
      <c r="E426" s="330" t="s">
        <v>418</v>
      </c>
      <c r="F426" s="330"/>
      <c r="G426" s="315" t="s">
        <v>414</v>
      </c>
      <c r="H426" s="316">
        <v>1</v>
      </c>
      <c r="I426" s="317"/>
      <c r="J426" s="317">
        <f t="shared" si="12"/>
        <v>0</v>
      </c>
    </row>
    <row r="427" spans="1:13" ht="24" customHeight="1" x14ac:dyDescent="0.25">
      <c r="A427" s="314" t="s">
        <v>415</v>
      </c>
      <c r="B427" s="315" t="s">
        <v>433</v>
      </c>
      <c r="C427" s="315" t="s">
        <v>431</v>
      </c>
      <c r="D427" s="314" t="s">
        <v>231</v>
      </c>
      <c r="E427" s="330" t="s">
        <v>418</v>
      </c>
      <c r="F427" s="330"/>
      <c r="G427" s="315" t="s">
        <v>414</v>
      </c>
      <c r="H427" s="316">
        <v>1</v>
      </c>
      <c r="I427" s="317"/>
      <c r="J427" s="317">
        <f t="shared" si="12"/>
        <v>0</v>
      </c>
    </row>
    <row r="428" spans="1:13" ht="24" customHeight="1" x14ac:dyDescent="0.25">
      <c r="A428" s="314" t="s">
        <v>415</v>
      </c>
      <c r="B428" s="315" t="s">
        <v>433</v>
      </c>
      <c r="C428" s="315" t="s">
        <v>431</v>
      </c>
      <c r="D428" s="314" t="s">
        <v>232</v>
      </c>
      <c r="E428" s="330" t="s">
        <v>418</v>
      </c>
      <c r="F428" s="330"/>
      <c r="G428" s="315" t="s">
        <v>414</v>
      </c>
      <c r="H428" s="316">
        <v>1</v>
      </c>
      <c r="I428" s="317"/>
      <c r="J428" s="317">
        <f t="shared" si="12"/>
        <v>0</v>
      </c>
    </row>
    <row r="429" spans="1:13" ht="24" customHeight="1" x14ac:dyDescent="0.25">
      <c r="A429" s="314" t="s">
        <v>415</v>
      </c>
      <c r="B429" s="315" t="s">
        <v>433</v>
      </c>
      <c r="C429" s="315" t="s">
        <v>431</v>
      </c>
      <c r="D429" s="314" t="s">
        <v>234</v>
      </c>
      <c r="E429" s="330" t="s">
        <v>418</v>
      </c>
      <c r="F429" s="330"/>
      <c r="G429" s="315" t="s">
        <v>414</v>
      </c>
      <c r="H429" s="316">
        <v>1</v>
      </c>
      <c r="I429" s="317"/>
      <c r="J429" s="317">
        <f t="shared" si="12"/>
        <v>0</v>
      </c>
    </row>
    <row r="430" spans="1:13" ht="24" customHeight="1" x14ac:dyDescent="0.25">
      <c r="A430" s="314" t="s">
        <v>415</v>
      </c>
      <c r="B430" s="315" t="s">
        <v>433</v>
      </c>
      <c r="C430" s="315" t="s">
        <v>431</v>
      </c>
      <c r="D430" s="314" t="s">
        <v>235</v>
      </c>
      <c r="E430" s="330" t="s">
        <v>418</v>
      </c>
      <c r="F430" s="330"/>
      <c r="G430" s="315" t="s">
        <v>414</v>
      </c>
      <c r="H430" s="316">
        <v>1</v>
      </c>
      <c r="I430" s="317"/>
      <c r="J430" s="317">
        <f t="shared" si="12"/>
        <v>0</v>
      </c>
    </row>
    <row r="431" spans="1:13" ht="24" customHeight="1" x14ac:dyDescent="0.25">
      <c r="A431" s="314" t="s">
        <v>415</v>
      </c>
      <c r="B431" s="315" t="s">
        <v>433</v>
      </c>
      <c r="C431" s="315" t="s">
        <v>431</v>
      </c>
      <c r="D431" s="314" t="s">
        <v>236</v>
      </c>
      <c r="E431" s="330" t="s">
        <v>418</v>
      </c>
      <c r="F431" s="330"/>
      <c r="G431" s="315" t="s">
        <v>414</v>
      </c>
      <c r="H431" s="316">
        <v>1</v>
      </c>
      <c r="I431" s="317"/>
      <c r="J431" s="317">
        <f t="shared" si="12"/>
        <v>0</v>
      </c>
    </row>
    <row r="432" spans="1:13" x14ac:dyDescent="0.25">
      <c r="A432" s="318"/>
      <c r="B432" s="323"/>
      <c r="C432" s="323"/>
      <c r="D432" s="318"/>
      <c r="E432" s="318" t="s">
        <v>419</v>
      </c>
      <c r="F432" s="329">
        <f>M432/$M$2</f>
        <v>0</v>
      </c>
      <c r="G432" s="382" t="s">
        <v>420</v>
      </c>
      <c r="H432" s="319">
        <f>M432-F432</f>
        <v>0</v>
      </c>
      <c r="I432" s="382" t="s">
        <v>421</v>
      </c>
      <c r="J432" s="319">
        <f>F432+H432</f>
        <v>0</v>
      </c>
      <c r="K432" s="383"/>
      <c r="L432" s="383"/>
      <c r="M432" s="429">
        <f>J408+J406</f>
        <v>0</v>
      </c>
    </row>
    <row r="433" spans="1:10" ht="15" customHeight="1" x14ac:dyDescent="0.25">
      <c r="A433" s="318"/>
      <c r="B433" s="323"/>
      <c r="C433" s="323"/>
      <c r="D433" s="318"/>
      <c r="E433" s="318" t="s">
        <v>205</v>
      </c>
      <c r="F433" s="319">
        <f>J405*$G$2</f>
        <v>0</v>
      </c>
      <c r="G433" s="318"/>
      <c r="H433" s="445" t="s">
        <v>206</v>
      </c>
      <c r="I433" s="445"/>
      <c r="J433" s="319">
        <f>J405+F433</f>
        <v>0</v>
      </c>
    </row>
    <row r="434" spans="1:10" ht="24.95" customHeight="1" x14ac:dyDescent="0.25">
      <c r="A434" s="320"/>
      <c r="B434" s="323"/>
      <c r="C434" s="323"/>
      <c r="D434" s="318"/>
      <c r="E434" s="331" t="s">
        <v>434</v>
      </c>
      <c r="F434" s="332"/>
      <c r="G434" s="329">
        <f>TRUNC(J433*0.3,2)</f>
        <v>0</v>
      </c>
      <c r="H434" s="333"/>
      <c r="I434" s="333"/>
      <c r="J434" s="319"/>
    </row>
    <row r="435" spans="1:10" ht="24.95" customHeight="1" x14ac:dyDescent="0.25">
      <c r="A435" s="320"/>
      <c r="B435" s="323"/>
      <c r="C435" s="323"/>
      <c r="D435" s="318"/>
      <c r="E435" s="331" t="s">
        <v>437</v>
      </c>
      <c r="F435" s="332"/>
      <c r="G435" s="329"/>
      <c r="H435" s="333"/>
      <c r="I435" s="333"/>
      <c r="J435" s="334">
        <f>J433+G435+G434</f>
        <v>0</v>
      </c>
    </row>
    <row r="436" spans="1:10" ht="30" customHeight="1" thickBot="1" x14ac:dyDescent="0.3">
      <c r="A436" s="320"/>
      <c r="B436" s="324"/>
      <c r="C436" s="324"/>
      <c r="D436" s="320"/>
      <c r="E436" s="320"/>
      <c r="F436" s="320"/>
      <c r="G436" s="320" t="s">
        <v>422</v>
      </c>
      <c r="H436" s="321">
        <f>4*12</f>
        <v>48</v>
      </c>
      <c r="I436" s="320" t="s">
        <v>423</v>
      </c>
      <c r="J436" s="321">
        <f>H436*J435</f>
        <v>0</v>
      </c>
    </row>
    <row r="437" spans="1:10" ht="0.95" customHeight="1" thickTop="1" x14ac:dyDescent="0.25">
      <c r="A437" s="322"/>
      <c r="B437" s="327"/>
      <c r="C437" s="327"/>
      <c r="D437" s="322"/>
      <c r="E437" s="322"/>
      <c r="F437" s="322"/>
      <c r="G437" s="322"/>
      <c r="H437" s="322"/>
      <c r="I437" s="322"/>
      <c r="J437" s="322"/>
    </row>
    <row r="438" spans="1:10" ht="18" customHeight="1" x14ac:dyDescent="0.25">
      <c r="A438" s="303" t="s">
        <v>33</v>
      </c>
      <c r="B438" s="305" t="s">
        <v>406</v>
      </c>
      <c r="C438" s="305" t="s">
        <v>407</v>
      </c>
      <c r="D438" s="303" t="s">
        <v>168</v>
      </c>
      <c r="E438" s="443" t="s">
        <v>408</v>
      </c>
      <c r="F438" s="444"/>
      <c r="G438" s="305" t="s">
        <v>169</v>
      </c>
      <c r="H438" s="304" t="s">
        <v>409</v>
      </c>
      <c r="I438" s="304" t="s">
        <v>410</v>
      </c>
      <c r="J438" s="304" t="s">
        <v>411</v>
      </c>
    </row>
    <row r="439" spans="1:10" ht="36" customHeight="1" x14ac:dyDescent="0.25">
      <c r="A439" s="306" t="s">
        <v>412</v>
      </c>
      <c r="B439" s="307"/>
      <c r="C439" s="307"/>
      <c r="D439" s="306" t="s">
        <v>569</v>
      </c>
      <c r="E439" s="441" t="s">
        <v>413</v>
      </c>
      <c r="F439" s="441"/>
      <c r="G439" s="307" t="s">
        <v>414</v>
      </c>
      <c r="H439" s="308">
        <v>1</v>
      </c>
      <c r="I439" s="309">
        <f>SUM(J440:J465)</f>
        <v>0</v>
      </c>
      <c r="J439" s="309">
        <f t="shared" ref="J439:J465" si="13">TRUNC(H439*I439,2)</f>
        <v>0</v>
      </c>
    </row>
    <row r="440" spans="1:10" ht="24" customHeight="1" x14ac:dyDescent="0.25">
      <c r="A440" s="310" t="s">
        <v>430</v>
      </c>
      <c r="B440" s="311"/>
      <c r="C440" s="311"/>
      <c r="D440" s="310" t="s">
        <v>535</v>
      </c>
      <c r="E440" s="442" t="s">
        <v>413</v>
      </c>
      <c r="F440" s="442"/>
      <c r="G440" s="311" t="s">
        <v>414</v>
      </c>
      <c r="H440" s="312">
        <v>1</v>
      </c>
      <c r="I440" s="313"/>
      <c r="J440" s="313">
        <f t="shared" si="13"/>
        <v>0</v>
      </c>
    </row>
    <row r="441" spans="1:10" ht="31.5" customHeight="1" x14ac:dyDescent="0.25">
      <c r="A441" s="314" t="s">
        <v>415</v>
      </c>
      <c r="B441" s="315"/>
      <c r="C441" s="315"/>
      <c r="D441" s="314" t="s">
        <v>531</v>
      </c>
      <c r="E441" s="436" t="s">
        <v>417</v>
      </c>
      <c r="F441" s="436"/>
      <c r="G441" s="315" t="s">
        <v>414</v>
      </c>
      <c r="H441" s="316">
        <v>1</v>
      </c>
      <c r="I441" s="317"/>
      <c r="J441" s="317">
        <f t="shared" si="13"/>
        <v>0</v>
      </c>
    </row>
    <row r="442" spans="1:10" ht="24" customHeight="1" x14ac:dyDescent="0.25">
      <c r="A442" s="314" t="s">
        <v>415</v>
      </c>
      <c r="B442" s="315"/>
      <c r="C442" s="315"/>
      <c r="D442" s="314" t="s">
        <v>536</v>
      </c>
      <c r="E442" s="436" t="s">
        <v>416</v>
      </c>
      <c r="F442" s="436"/>
      <c r="G442" s="315" t="s">
        <v>414</v>
      </c>
      <c r="H442" s="316">
        <v>1</v>
      </c>
      <c r="I442" s="317"/>
      <c r="J442" s="317">
        <f t="shared" si="13"/>
        <v>0</v>
      </c>
    </row>
    <row r="443" spans="1:10" ht="24" customHeight="1" x14ac:dyDescent="0.25">
      <c r="A443" s="314" t="s">
        <v>415</v>
      </c>
      <c r="B443" s="315" t="s">
        <v>433</v>
      </c>
      <c r="C443" s="315" t="s">
        <v>431</v>
      </c>
      <c r="D443" s="314" t="s">
        <v>221</v>
      </c>
      <c r="E443" s="330" t="s">
        <v>432</v>
      </c>
      <c r="F443" s="330"/>
      <c r="G443" s="315" t="s">
        <v>414</v>
      </c>
      <c r="H443" s="316">
        <v>1</v>
      </c>
      <c r="I443" s="317"/>
      <c r="J443" s="317">
        <f t="shared" si="13"/>
        <v>0</v>
      </c>
    </row>
    <row r="444" spans="1:10" ht="24" customHeight="1" x14ac:dyDescent="0.25">
      <c r="A444" s="314" t="s">
        <v>415</v>
      </c>
      <c r="B444" s="315" t="s">
        <v>433</v>
      </c>
      <c r="C444" s="315" t="s">
        <v>431</v>
      </c>
      <c r="D444" s="314" t="s">
        <v>222</v>
      </c>
      <c r="E444" s="330" t="s">
        <v>432</v>
      </c>
      <c r="F444" s="330"/>
      <c r="G444" s="315" t="s">
        <v>414</v>
      </c>
      <c r="H444" s="316">
        <v>1</v>
      </c>
      <c r="I444" s="317"/>
      <c r="J444" s="317">
        <f t="shared" si="13"/>
        <v>0</v>
      </c>
    </row>
    <row r="445" spans="1:10" ht="24" customHeight="1" x14ac:dyDescent="0.25">
      <c r="A445" s="314" t="s">
        <v>415</v>
      </c>
      <c r="B445" s="315" t="s">
        <v>433</v>
      </c>
      <c r="C445" s="315" t="s">
        <v>431</v>
      </c>
      <c r="D445" s="314" t="s">
        <v>249</v>
      </c>
      <c r="E445" s="330" t="s">
        <v>417</v>
      </c>
      <c r="F445" s="330"/>
      <c r="G445" s="315" t="s">
        <v>414</v>
      </c>
      <c r="H445" s="316">
        <v>1</v>
      </c>
      <c r="I445" s="317"/>
      <c r="J445" s="317">
        <f t="shared" si="13"/>
        <v>0</v>
      </c>
    </row>
    <row r="446" spans="1:10" ht="24" customHeight="1" x14ac:dyDescent="0.25">
      <c r="A446" s="314" t="s">
        <v>415</v>
      </c>
      <c r="B446" s="315" t="s">
        <v>433</v>
      </c>
      <c r="C446" s="315" t="s">
        <v>431</v>
      </c>
      <c r="D446" s="314" t="s">
        <v>250</v>
      </c>
      <c r="E446" s="330" t="s">
        <v>417</v>
      </c>
      <c r="F446" s="330"/>
      <c r="G446" s="315" t="s">
        <v>414</v>
      </c>
      <c r="H446" s="316">
        <v>1</v>
      </c>
      <c r="I446" s="317"/>
      <c r="J446" s="317">
        <f t="shared" si="13"/>
        <v>0</v>
      </c>
    </row>
    <row r="447" spans="1:10" ht="24" customHeight="1" x14ac:dyDescent="0.25">
      <c r="A447" s="314" t="s">
        <v>415</v>
      </c>
      <c r="B447" s="315" t="s">
        <v>433</v>
      </c>
      <c r="C447" s="315" t="s">
        <v>431</v>
      </c>
      <c r="D447" s="314" t="s">
        <v>247</v>
      </c>
      <c r="E447" s="330" t="s">
        <v>417</v>
      </c>
      <c r="F447" s="330"/>
      <c r="G447" s="315" t="s">
        <v>414</v>
      </c>
      <c r="H447" s="316">
        <v>1</v>
      </c>
      <c r="I447" s="317"/>
      <c r="J447" s="317">
        <f t="shared" si="13"/>
        <v>0</v>
      </c>
    </row>
    <row r="448" spans="1:10" ht="24" customHeight="1" x14ac:dyDescent="0.25">
      <c r="A448" s="314" t="s">
        <v>415</v>
      </c>
      <c r="B448" s="315" t="s">
        <v>433</v>
      </c>
      <c r="C448" s="315" t="s">
        <v>431</v>
      </c>
      <c r="D448" s="314" t="s">
        <v>238</v>
      </c>
      <c r="E448" s="330" t="s">
        <v>417</v>
      </c>
      <c r="F448" s="330"/>
      <c r="G448" s="315" t="s">
        <v>414</v>
      </c>
      <c r="H448" s="316">
        <v>1</v>
      </c>
      <c r="I448" s="317"/>
      <c r="J448" s="317">
        <f t="shared" si="13"/>
        <v>0</v>
      </c>
    </row>
    <row r="449" spans="1:10" ht="24" customHeight="1" x14ac:dyDescent="0.25">
      <c r="A449" s="314" t="s">
        <v>415</v>
      </c>
      <c r="B449" s="315" t="s">
        <v>433</v>
      </c>
      <c r="C449" s="315" t="s">
        <v>431</v>
      </c>
      <c r="D449" s="314" t="s">
        <v>239</v>
      </c>
      <c r="E449" s="330" t="s">
        <v>417</v>
      </c>
      <c r="F449" s="330"/>
      <c r="G449" s="315" t="s">
        <v>414</v>
      </c>
      <c r="H449" s="316">
        <v>1</v>
      </c>
      <c r="I449" s="317"/>
      <c r="J449" s="317">
        <f t="shared" si="13"/>
        <v>0</v>
      </c>
    </row>
    <row r="450" spans="1:10" ht="24" customHeight="1" x14ac:dyDescent="0.25">
      <c r="A450" s="314" t="s">
        <v>415</v>
      </c>
      <c r="B450" s="315" t="s">
        <v>433</v>
      </c>
      <c r="C450" s="315" t="s">
        <v>431</v>
      </c>
      <c r="D450" s="314" t="s">
        <v>240</v>
      </c>
      <c r="E450" s="330" t="s">
        <v>417</v>
      </c>
      <c r="F450" s="330"/>
      <c r="G450" s="315" t="s">
        <v>414</v>
      </c>
      <c r="H450" s="316">
        <v>1</v>
      </c>
      <c r="I450" s="317"/>
      <c r="J450" s="317">
        <f t="shared" si="13"/>
        <v>0</v>
      </c>
    </row>
    <row r="451" spans="1:10" ht="24" customHeight="1" x14ac:dyDescent="0.25">
      <c r="A451" s="314" t="s">
        <v>415</v>
      </c>
      <c r="B451" s="315" t="s">
        <v>433</v>
      </c>
      <c r="C451" s="315" t="s">
        <v>431</v>
      </c>
      <c r="D451" s="314" t="s">
        <v>242</v>
      </c>
      <c r="E451" s="330" t="s">
        <v>417</v>
      </c>
      <c r="F451" s="330"/>
      <c r="G451" s="315" t="s">
        <v>414</v>
      </c>
      <c r="H451" s="316">
        <v>1</v>
      </c>
      <c r="I451" s="317"/>
      <c r="J451" s="317">
        <f t="shared" si="13"/>
        <v>0</v>
      </c>
    </row>
    <row r="452" spans="1:10" ht="24" customHeight="1" x14ac:dyDescent="0.25">
      <c r="A452" s="314" t="s">
        <v>415</v>
      </c>
      <c r="B452" s="315" t="s">
        <v>433</v>
      </c>
      <c r="C452" s="315" t="s">
        <v>431</v>
      </c>
      <c r="D452" s="314" t="s">
        <v>240</v>
      </c>
      <c r="E452" s="330" t="s">
        <v>417</v>
      </c>
      <c r="F452" s="330"/>
      <c r="G452" s="315" t="s">
        <v>414</v>
      </c>
      <c r="H452" s="316">
        <v>1</v>
      </c>
      <c r="I452" s="317"/>
      <c r="J452" s="317">
        <f t="shared" si="13"/>
        <v>0</v>
      </c>
    </row>
    <row r="453" spans="1:10" ht="24" customHeight="1" x14ac:dyDescent="0.25">
      <c r="A453" s="314" t="s">
        <v>415</v>
      </c>
      <c r="B453" s="315" t="s">
        <v>433</v>
      </c>
      <c r="C453" s="315" t="s">
        <v>431</v>
      </c>
      <c r="D453" s="314" t="s">
        <v>245</v>
      </c>
      <c r="E453" s="330" t="s">
        <v>417</v>
      </c>
      <c r="F453" s="330"/>
      <c r="G453" s="315" t="s">
        <v>414</v>
      </c>
      <c r="H453" s="316">
        <v>1</v>
      </c>
      <c r="I453" s="317"/>
      <c r="J453" s="317">
        <f t="shared" si="13"/>
        <v>0</v>
      </c>
    </row>
    <row r="454" spans="1:10" ht="24" customHeight="1" x14ac:dyDescent="0.25">
      <c r="A454" s="314" t="s">
        <v>415</v>
      </c>
      <c r="B454" s="315" t="s">
        <v>433</v>
      </c>
      <c r="C454" s="315" t="s">
        <v>431</v>
      </c>
      <c r="D454" s="314" t="s">
        <v>246</v>
      </c>
      <c r="E454" s="330" t="s">
        <v>417</v>
      </c>
      <c r="F454" s="330"/>
      <c r="G454" s="315" t="s">
        <v>414</v>
      </c>
      <c r="H454" s="316">
        <v>1</v>
      </c>
      <c r="I454" s="317"/>
      <c r="J454" s="317">
        <f t="shared" si="13"/>
        <v>0</v>
      </c>
    </row>
    <row r="455" spans="1:10" ht="24" customHeight="1" x14ac:dyDescent="0.25">
      <c r="A455" s="314" t="s">
        <v>415</v>
      </c>
      <c r="B455" s="315" t="s">
        <v>433</v>
      </c>
      <c r="C455" s="315" t="s">
        <v>431</v>
      </c>
      <c r="D455" s="314" t="s">
        <v>244</v>
      </c>
      <c r="E455" s="330" t="s">
        <v>417</v>
      </c>
      <c r="F455" s="330"/>
      <c r="G455" s="315" t="s">
        <v>414</v>
      </c>
      <c r="H455" s="316">
        <v>1</v>
      </c>
      <c r="I455" s="317"/>
      <c r="J455" s="317">
        <f t="shared" si="13"/>
        <v>0</v>
      </c>
    </row>
    <row r="456" spans="1:10" ht="24" customHeight="1" x14ac:dyDescent="0.25">
      <c r="A456" s="314" t="s">
        <v>415</v>
      </c>
      <c r="B456" s="315" t="s">
        <v>433</v>
      </c>
      <c r="C456" s="315" t="s">
        <v>431</v>
      </c>
      <c r="D456" s="314" t="s">
        <v>226</v>
      </c>
      <c r="E456" s="330" t="s">
        <v>418</v>
      </c>
      <c r="F456" s="330"/>
      <c r="G456" s="315" t="s">
        <v>414</v>
      </c>
      <c r="H456" s="316">
        <v>1</v>
      </c>
      <c r="I456" s="317"/>
      <c r="J456" s="317">
        <f t="shared" si="13"/>
        <v>0</v>
      </c>
    </row>
    <row r="457" spans="1:10" ht="24" customHeight="1" x14ac:dyDescent="0.25">
      <c r="A457" s="314" t="s">
        <v>415</v>
      </c>
      <c r="B457" s="315" t="s">
        <v>433</v>
      </c>
      <c r="C457" s="315" t="s">
        <v>431</v>
      </c>
      <c r="D457" s="314" t="s">
        <v>227</v>
      </c>
      <c r="E457" s="330" t="s">
        <v>418</v>
      </c>
      <c r="F457" s="330"/>
      <c r="G457" s="315" t="s">
        <v>414</v>
      </c>
      <c r="H457" s="316">
        <v>1</v>
      </c>
      <c r="I457" s="317"/>
      <c r="J457" s="317">
        <f t="shared" si="13"/>
        <v>0</v>
      </c>
    </row>
    <row r="458" spans="1:10" ht="24" customHeight="1" x14ac:dyDescent="0.25">
      <c r="A458" s="314" t="s">
        <v>415</v>
      </c>
      <c r="B458" s="315" t="s">
        <v>433</v>
      </c>
      <c r="C458" s="315" t="s">
        <v>431</v>
      </c>
      <c r="D458" s="314" t="s">
        <v>228</v>
      </c>
      <c r="E458" s="330" t="s">
        <v>418</v>
      </c>
      <c r="F458" s="330"/>
      <c r="G458" s="315" t="s">
        <v>414</v>
      </c>
      <c r="H458" s="316">
        <v>1</v>
      </c>
      <c r="I458" s="317"/>
      <c r="J458" s="317">
        <f t="shared" si="13"/>
        <v>0</v>
      </c>
    </row>
    <row r="459" spans="1:10" ht="24" customHeight="1" x14ac:dyDescent="0.25">
      <c r="A459" s="314" t="s">
        <v>415</v>
      </c>
      <c r="B459" s="315" t="s">
        <v>433</v>
      </c>
      <c r="C459" s="315" t="s">
        <v>431</v>
      </c>
      <c r="D459" s="314" t="s">
        <v>229</v>
      </c>
      <c r="E459" s="330" t="s">
        <v>418</v>
      </c>
      <c r="F459" s="330"/>
      <c r="G459" s="315" t="s">
        <v>414</v>
      </c>
      <c r="H459" s="316">
        <v>1</v>
      </c>
      <c r="I459" s="317"/>
      <c r="J459" s="317">
        <f t="shared" si="13"/>
        <v>0</v>
      </c>
    </row>
    <row r="460" spans="1:10" ht="24" customHeight="1" x14ac:dyDescent="0.25">
      <c r="A460" s="314" t="s">
        <v>415</v>
      </c>
      <c r="B460" s="315" t="s">
        <v>433</v>
      </c>
      <c r="C460" s="315" t="s">
        <v>431</v>
      </c>
      <c r="D460" s="314" t="s">
        <v>230</v>
      </c>
      <c r="E460" s="330" t="s">
        <v>418</v>
      </c>
      <c r="F460" s="330"/>
      <c r="G460" s="315" t="s">
        <v>414</v>
      </c>
      <c r="H460" s="316">
        <v>1</v>
      </c>
      <c r="I460" s="317"/>
      <c r="J460" s="317">
        <f t="shared" si="13"/>
        <v>0</v>
      </c>
    </row>
    <row r="461" spans="1:10" ht="24" customHeight="1" x14ac:dyDescent="0.25">
      <c r="A461" s="314" t="s">
        <v>415</v>
      </c>
      <c r="B461" s="315" t="s">
        <v>433</v>
      </c>
      <c r="C461" s="315" t="s">
        <v>431</v>
      </c>
      <c r="D461" s="314" t="s">
        <v>231</v>
      </c>
      <c r="E461" s="330" t="s">
        <v>418</v>
      </c>
      <c r="F461" s="330"/>
      <c r="G461" s="315" t="s">
        <v>414</v>
      </c>
      <c r="H461" s="316">
        <v>1</v>
      </c>
      <c r="I461" s="317"/>
      <c r="J461" s="317">
        <f t="shared" si="13"/>
        <v>0</v>
      </c>
    </row>
    <row r="462" spans="1:10" ht="24" customHeight="1" x14ac:dyDescent="0.25">
      <c r="A462" s="314" t="s">
        <v>415</v>
      </c>
      <c r="B462" s="315" t="s">
        <v>433</v>
      </c>
      <c r="C462" s="315" t="s">
        <v>431</v>
      </c>
      <c r="D462" s="314" t="s">
        <v>232</v>
      </c>
      <c r="E462" s="330" t="s">
        <v>418</v>
      </c>
      <c r="F462" s="330"/>
      <c r="G462" s="315" t="s">
        <v>414</v>
      </c>
      <c r="H462" s="316">
        <v>1</v>
      </c>
      <c r="I462" s="317"/>
      <c r="J462" s="317">
        <f t="shared" si="13"/>
        <v>0</v>
      </c>
    </row>
    <row r="463" spans="1:10" ht="24" customHeight="1" x14ac:dyDescent="0.25">
      <c r="A463" s="314" t="s">
        <v>415</v>
      </c>
      <c r="B463" s="315" t="s">
        <v>433</v>
      </c>
      <c r="C463" s="315" t="s">
        <v>431</v>
      </c>
      <c r="D463" s="314" t="s">
        <v>234</v>
      </c>
      <c r="E463" s="330" t="s">
        <v>418</v>
      </c>
      <c r="F463" s="330"/>
      <c r="G463" s="315" t="s">
        <v>414</v>
      </c>
      <c r="H463" s="316">
        <v>1</v>
      </c>
      <c r="I463" s="317"/>
      <c r="J463" s="317">
        <f t="shared" si="13"/>
        <v>0</v>
      </c>
    </row>
    <row r="464" spans="1:10" ht="24" customHeight="1" x14ac:dyDescent="0.25">
      <c r="A464" s="314" t="s">
        <v>415</v>
      </c>
      <c r="B464" s="315" t="s">
        <v>433</v>
      </c>
      <c r="C464" s="315" t="s">
        <v>431</v>
      </c>
      <c r="D464" s="314" t="s">
        <v>235</v>
      </c>
      <c r="E464" s="330" t="s">
        <v>418</v>
      </c>
      <c r="F464" s="330"/>
      <c r="G464" s="315" t="s">
        <v>414</v>
      </c>
      <c r="H464" s="316">
        <v>1</v>
      </c>
      <c r="I464" s="317"/>
      <c r="J464" s="317">
        <f t="shared" si="13"/>
        <v>0</v>
      </c>
    </row>
    <row r="465" spans="1:15" ht="24" customHeight="1" x14ac:dyDescent="0.25">
      <c r="A465" s="314" t="s">
        <v>415</v>
      </c>
      <c r="B465" s="315" t="s">
        <v>433</v>
      </c>
      <c r="C465" s="315" t="s">
        <v>431</v>
      </c>
      <c r="D465" s="314" t="s">
        <v>236</v>
      </c>
      <c r="E465" s="330" t="s">
        <v>418</v>
      </c>
      <c r="F465" s="330"/>
      <c r="G465" s="315" t="s">
        <v>414</v>
      </c>
      <c r="H465" s="316">
        <v>1</v>
      </c>
      <c r="I465" s="317"/>
      <c r="J465" s="317">
        <f t="shared" si="13"/>
        <v>0</v>
      </c>
    </row>
    <row r="466" spans="1:15" x14ac:dyDescent="0.25">
      <c r="A466" s="318"/>
      <c r="B466" s="323"/>
      <c r="C466" s="323"/>
      <c r="D466" s="318"/>
      <c r="E466" s="318" t="s">
        <v>419</v>
      </c>
      <c r="F466" s="329">
        <f>M466/$M$2</f>
        <v>0</v>
      </c>
      <c r="G466" s="382" t="s">
        <v>420</v>
      </c>
      <c r="H466" s="319">
        <f>M466-F466</f>
        <v>0</v>
      </c>
      <c r="I466" s="382" t="s">
        <v>421</v>
      </c>
      <c r="J466" s="319">
        <f>F466+H466</f>
        <v>0</v>
      </c>
      <c r="K466" s="383"/>
      <c r="L466" s="383"/>
      <c r="M466" s="429">
        <f>J442+J440</f>
        <v>0</v>
      </c>
    </row>
    <row r="467" spans="1:15" ht="15" customHeight="1" x14ac:dyDescent="0.25">
      <c r="A467" s="318"/>
      <c r="B467" s="323"/>
      <c r="C467" s="323"/>
      <c r="D467" s="318"/>
      <c r="E467" s="318" t="s">
        <v>205</v>
      </c>
      <c r="F467" s="319">
        <f>J439*$G$2</f>
        <v>0</v>
      </c>
      <c r="G467" s="318"/>
      <c r="H467" s="445" t="s">
        <v>206</v>
      </c>
      <c r="I467" s="445"/>
      <c r="J467" s="319">
        <f>J439+F467</f>
        <v>0</v>
      </c>
    </row>
    <row r="468" spans="1:15" ht="24.95" customHeight="1" x14ac:dyDescent="0.25">
      <c r="A468" s="320"/>
      <c r="B468" s="323"/>
      <c r="C468" s="323"/>
      <c r="D468" s="318"/>
      <c r="E468" s="331" t="s">
        <v>434</v>
      </c>
      <c r="F468" s="332"/>
      <c r="G468" s="329">
        <f>TRUNC(J467*0.3,2)</f>
        <v>0</v>
      </c>
      <c r="H468" s="333"/>
      <c r="I468" s="333"/>
      <c r="J468" s="319"/>
    </row>
    <row r="469" spans="1:15" ht="24.95" customHeight="1" x14ac:dyDescent="0.25">
      <c r="A469" s="320"/>
      <c r="B469" s="323"/>
      <c r="C469" s="323"/>
      <c r="D469" s="318"/>
      <c r="E469" s="331" t="s">
        <v>437</v>
      </c>
      <c r="F469" s="332"/>
      <c r="G469" s="329"/>
      <c r="H469" s="333"/>
      <c r="I469" s="333"/>
      <c r="J469" s="334">
        <f>J467+G469+G468</f>
        <v>0</v>
      </c>
    </row>
    <row r="470" spans="1:15" ht="30" customHeight="1" thickBot="1" x14ac:dyDescent="0.3">
      <c r="A470" s="320"/>
      <c r="B470" s="324"/>
      <c r="C470" s="324"/>
      <c r="D470" s="320"/>
      <c r="E470" s="320"/>
      <c r="F470" s="320"/>
      <c r="G470" s="320" t="s">
        <v>422</v>
      </c>
      <c r="H470" s="425">
        <f>2*12</f>
        <v>24</v>
      </c>
      <c r="I470" s="320" t="s">
        <v>423</v>
      </c>
      <c r="J470" s="321">
        <f>H470*J469</f>
        <v>0</v>
      </c>
    </row>
    <row r="471" spans="1:15" ht="0.95" customHeight="1" thickTop="1" x14ac:dyDescent="0.25">
      <c r="A471" s="322"/>
      <c r="B471" s="327"/>
      <c r="C471" s="327"/>
      <c r="D471" s="322"/>
      <c r="E471" s="322"/>
      <c r="F471" s="322"/>
      <c r="G471" s="322"/>
      <c r="H471" s="322"/>
      <c r="I471" s="322"/>
      <c r="J471" s="322"/>
    </row>
    <row r="472" spans="1:15" ht="18" customHeight="1" x14ac:dyDescent="0.25">
      <c r="A472" s="303" t="s">
        <v>34</v>
      </c>
      <c r="B472" s="305" t="s">
        <v>406</v>
      </c>
      <c r="C472" s="305" t="s">
        <v>407</v>
      </c>
      <c r="D472" s="303" t="s">
        <v>168</v>
      </c>
      <c r="E472" s="443" t="s">
        <v>408</v>
      </c>
      <c r="F472" s="444"/>
      <c r="G472" s="305" t="s">
        <v>169</v>
      </c>
      <c r="H472" s="304" t="s">
        <v>409</v>
      </c>
      <c r="I472" s="304" t="s">
        <v>410</v>
      </c>
      <c r="J472" s="304" t="s">
        <v>411</v>
      </c>
    </row>
    <row r="473" spans="1:15" ht="36" customHeight="1" x14ac:dyDescent="0.25">
      <c r="A473" s="306" t="s">
        <v>412</v>
      </c>
      <c r="B473" s="348"/>
      <c r="C473" s="307"/>
      <c r="D473" s="358" t="s">
        <v>570</v>
      </c>
      <c r="E473" s="441">
        <v>5712</v>
      </c>
      <c r="F473" s="441"/>
      <c r="G473" s="307" t="s">
        <v>480</v>
      </c>
      <c r="H473" s="308">
        <v>1</v>
      </c>
      <c r="I473" s="309">
        <f>SUM(J474:J499)</f>
        <v>0</v>
      </c>
      <c r="J473" s="309">
        <f t="shared" ref="J473:J499" si="14">TRUNC(H473*I473,2)</f>
        <v>0</v>
      </c>
    </row>
    <row r="474" spans="1:15" ht="24" customHeight="1" x14ac:dyDescent="0.25">
      <c r="A474" s="310" t="s">
        <v>430</v>
      </c>
      <c r="B474" s="311"/>
      <c r="C474" s="311"/>
      <c r="D474" s="359" t="s">
        <v>424</v>
      </c>
      <c r="E474" s="446" t="s">
        <v>413</v>
      </c>
      <c r="F474" s="447"/>
      <c r="G474" s="311" t="s">
        <v>414</v>
      </c>
      <c r="H474" s="312">
        <v>1</v>
      </c>
      <c r="I474" s="313"/>
      <c r="J474" s="313">
        <f t="shared" si="14"/>
        <v>0</v>
      </c>
    </row>
    <row r="475" spans="1:15" ht="31.5" customHeight="1" x14ac:dyDescent="0.25">
      <c r="A475" s="314" t="s">
        <v>415</v>
      </c>
      <c r="B475" s="315"/>
      <c r="C475" s="315"/>
      <c r="D475" s="314" t="s">
        <v>425</v>
      </c>
      <c r="E475" s="436" t="s">
        <v>417</v>
      </c>
      <c r="F475" s="436"/>
      <c r="G475" s="315" t="s">
        <v>414</v>
      </c>
      <c r="H475" s="316">
        <v>1</v>
      </c>
      <c r="I475" s="317"/>
      <c r="J475" s="317">
        <f t="shared" si="14"/>
        <v>0</v>
      </c>
      <c r="O475" s="328">
        <v>10014</v>
      </c>
    </row>
    <row r="476" spans="1:15" ht="24" customHeight="1" x14ac:dyDescent="0.25">
      <c r="A476" s="314" t="s">
        <v>415</v>
      </c>
      <c r="B476" s="350"/>
      <c r="C476" s="315"/>
      <c r="D476" s="360" t="s">
        <v>479</v>
      </c>
      <c r="E476" s="436" t="s">
        <v>416</v>
      </c>
      <c r="F476" s="436"/>
      <c r="G476" s="315" t="s">
        <v>414</v>
      </c>
      <c r="H476" s="316">
        <v>1</v>
      </c>
      <c r="I476" s="317"/>
      <c r="J476" s="317">
        <f t="shared" si="14"/>
        <v>0</v>
      </c>
    </row>
    <row r="477" spans="1:15" ht="24" customHeight="1" x14ac:dyDescent="0.25">
      <c r="A477" s="314" t="s">
        <v>415</v>
      </c>
      <c r="B477" s="315" t="s">
        <v>433</v>
      </c>
      <c r="C477" s="315" t="s">
        <v>431</v>
      </c>
      <c r="D477" s="314" t="s">
        <v>221</v>
      </c>
      <c r="E477" s="330" t="s">
        <v>432</v>
      </c>
      <c r="F477" s="330"/>
      <c r="G477" s="315" t="s">
        <v>414</v>
      </c>
      <c r="H477" s="316">
        <v>1</v>
      </c>
      <c r="I477" s="317"/>
      <c r="J477" s="317">
        <f t="shared" si="14"/>
        <v>0</v>
      </c>
    </row>
    <row r="478" spans="1:15" ht="24" customHeight="1" x14ac:dyDescent="0.25">
      <c r="A478" s="314" t="s">
        <v>415</v>
      </c>
      <c r="B478" s="315" t="s">
        <v>433</v>
      </c>
      <c r="C478" s="315" t="s">
        <v>431</v>
      </c>
      <c r="D478" s="314" t="s">
        <v>222</v>
      </c>
      <c r="E478" s="330" t="s">
        <v>432</v>
      </c>
      <c r="F478" s="330"/>
      <c r="G478" s="315" t="s">
        <v>414</v>
      </c>
      <c r="H478" s="316">
        <v>1</v>
      </c>
      <c r="I478" s="317"/>
      <c r="J478" s="317">
        <f t="shared" si="14"/>
        <v>0</v>
      </c>
    </row>
    <row r="479" spans="1:15" ht="24" customHeight="1" x14ac:dyDescent="0.25">
      <c r="A479" s="314" t="s">
        <v>415</v>
      </c>
      <c r="B479" s="315" t="s">
        <v>433</v>
      </c>
      <c r="C479" s="315" t="s">
        <v>431</v>
      </c>
      <c r="D479" s="314" t="s">
        <v>249</v>
      </c>
      <c r="E479" s="330" t="s">
        <v>417</v>
      </c>
      <c r="F479" s="330"/>
      <c r="G479" s="315" t="s">
        <v>414</v>
      </c>
      <c r="H479" s="316">
        <v>1</v>
      </c>
      <c r="I479" s="317"/>
      <c r="J479" s="317">
        <f t="shared" si="14"/>
        <v>0</v>
      </c>
    </row>
    <row r="480" spans="1:15" ht="24" customHeight="1" x14ac:dyDescent="0.25">
      <c r="A480" s="314" t="s">
        <v>415</v>
      </c>
      <c r="B480" s="315" t="s">
        <v>433</v>
      </c>
      <c r="C480" s="315" t="s">
        <v>431</v>
      </c>
      <c r="D480" s="314" t="s">
        <v>250</v>
      </c>
      <c r="E480" s="330" t="s">
        <v>417</v>
      </c>
      <c r="F480" s="330"/>
      <c r="G480" s="315" t="s">
        <v>414</v>
      </c>
      <c r="H480" s="316">
        <v>1</v>
      </c>
      <c r="I480" s="317"/>
      <c r="J480" s="317">
        <f t="shared" si="14"/>
        <v>0</v>
      </c>
    </row>
    <row r="481" spans="1:10" ht="24" customHeight="1" x14ac:dyDescent="0.25">
      <c r="A481" s="314" t="s">
        <v>415</v>
      </c>
      <c r="B481" s="315" t="s">
        <v>433</v>
      </c>
      <c r="C481" s="315" t="s">
        <v>431</v>
      </c>
      <c r="D481" s="314" t="s">
        <v>247</v>
      </c>
      <c r="E481" s="330" t="s">
        <v>417</v>
      </c>
      <c r="F481" s="330"/>
      <c r="G481" s="315" t="s">
        <v>414</v>
      </c>
      <c r="H481" s="316">
        <v>1</v>
      </c>
      <c r="I481" s="317"/>
      <c r="J481" s="317">
        <f t="shared" si="14"/>
        <v>0</v>
      </c>
    </row>
    <row r="482" spans="1:10" ht="24" customHeight="1" x14ac:dyDescent="0.25">
      <c r="A482" s="314" t="s">
        <v>415</v>
      </c>
      <c r="B482" s="315" t="s">
        <v>433</v>
      </c>
      <c r="C482" s="315" t="s">
        <v>431</v>
      </c>
      <c r="D482" s="314" t="s">
        <v>238</v>
      </c>
      <c r="E482" s="330" t="s">
        <v>417</v>
      </c>
      <c r="F482" s="330"/>
      <c r="G482" s="315" t="s">
        <v>414</v>
      </c>
      <c r="H482" s="316">
        <v>1</v>
      </c>
      <c r="I482" s="317"/>
      <c r="J482" s="317">
        <f t="shared" si="14"/>
        <v>0</v>
      </c>
    </row>
    <row r="483" spans="1:10" ht="24" customHeight="1" x14ac:dyDescent="0.25">
      <c r="A483" s="314" t="s">
        <v>415</v>
      </c>
      <c r="B483" s="315" t="s">
        <v>433</v>
      </c>
      <c r="C483" s="315" t="s">
        <v>431</v>
      </c>
      <c r="D483" s="314" t="s">
        <v>239</v>
      </c>
      <c r="E483" s="330" t="s">
        <v>417</v>
      </c>
      <c r="F483" s="330"/>
      <c r="G483" s="315" t="s">
        <v>414</v>
      </c>
      <c r="H483" s="316">
        <v>1</v>
      </c>
      <c r="I483" s="317"/>
      <c r="J483" s="317">
        <f t="shared" si="14"/>
        <v>0</v>
      </c>
    </row>
    <row r="484" spans="1:10" ht="24" customHeight="1" x14ac:dyDescent="0.25">
      <c r="A484" s="314" t="s">
        <v>415</v>
      </c>
      <c r="B484" s="315" t="s">
        <v>433</v>
      </c>
      <c r="C484" s="315" t="s">
        <v>431</v>
      </c>
      <c r="D484" s="314" t="s">
        <v>240</v>
      </c>
      <c r="E484" s="330" t="s">
        <v>417</v>
      </c>
      <c r="F484" s="330"/>
      <c r="G484" s="315" t="s">
        <v>414</v>
      </c>
      <c r="H484" s="316">
        <v>1</v>
      </c>
      <c r="I484" s="317"/>
      <c r="J484" s="317">
        <f t="shared" si="14"/>
        <v>0</v>
      </c>
    </row>
    <row r="485" spans="1:10" ht="24" customHeight="1" x14ac:dyDescent="0.25">
      <c r="A485" s="314" t="s">
        <v>415</v>
      </c>
      <c r="B485" s="315" t="s">
        <v>433</v>
      </c>
      <c r="C485" s="315" t="s">
        <v>431</v>
      </c>
      <c r="D485" s="314" t="s">
        <v>242</v>
      </c>
      <c r="E485" s="330" t="s">
        <v>417</v>
      </c>
      <c r="F485" s="330"/>
      <c r="G485" s="315" t="s">
        <v>414</v>
      </c>
      <c r="H485" s="316">
        <v>1</v>
      </c>
      <c r="I485" s="317"/>
      <c r="J485" s="317">
        <f t="shared" si="14"/>
        <v>0</v>
      </c>
    </row>
    <row r="486" spans="1:10" ht="24" customHeight="1" x14ac:dyDescent="0.25">
      <c r="A486" s="314" t="s">
        <v>415</v>
      </c>
      <c r="B486" s="315" t="s">
        <v>433</v>
      </c>
      <c r="C486" s="315" t="s">
        <v>431</v>
      </c>
      <c r="D486" s="314" t="s">
        <v>240</v>
      </c>
      <c r="E486" s="330" t="s">
        <v>417</v>
      </c>
      <c r="F486" s="330"/>
      <c r="G486" s="315" t="s">
        <v>414</v>
      </c>
      <c r="H486" s="316">
        <v>1</v>
      </c>
      <c r="I486" s="317"/>
      <c r="J486" s="317">
        <f t="shared" si="14"/>
        <v>0</v>
      </c>
    </row>
    <row r="487" spans="1:10" ht="24" customHeight="1" x14ac:dyDescent="0.25">
      <c r="A487" s="314" t="s">
        <v>415</v>
      </c>
      <c r="B487" s="315" t="s">
        <v>433</v>
      </c>
      <c r="C487" s="315" t="s">
        <v>431</v>
      </c>
      <c r="D487" s="314" t="s">
        <v>245</v>
      </c>
      <c r="E487" s="330" t="s">
        <v>417</v>
      </c>
      <c r="F487" s="330"/>
      <c r="G487" s="315" t="s">
        <v>414</v>
      </c>
      <c r="H487" s="316">
        <v>1</v>
      </c>
      <c r="I487" s="317"/>
      <c r="J487" s="317">
        <f t="shared" si="14"/>
        <v>0</v>
      </c>
    </row>
    <row r="488" spans="1:10" ht="24" customHeight="1" x14ac:dyDescent="0.25">
      <c r="A488" s="314" t="s">
        <v>415</v>
      </c>
      <c r="B488" s="315" t="s">
        <v>433</v>
      </c>
      <c r="C488" s="315" t="s">
        <v>431</v>
      </c>
      <c r="D488" s="314" t="s">
        <v>246</v>
      </c>
      <c r="E488" s="330" t="s">
        <v>417</v>
      </c>
      <c r="F488" s="330"/>
      <c r="G488" s="315" t="s">
        <v>414</v>
      </c>
      <c r="H488" s="316">
        <v>1</v>
      </c>
      <c r="I488" s="317"/>
      <c r="J488" s="317">
        <f t="shared" si="14"/>
        <v>0</v>
      </c>
    </row>
    <row r="489" spans="1:10" ht="24" customHeight="1" x14ac:dyDescent="0.25">
      <c r="A489" s="314" t="s">
        <v>415</v>
      </c>
      <c r="B489" s="315" t="s">
        <v>433</v>
      </c>
      <c r="C489" s="315" t="s">
        <v>431</v>
      </c>
      <c r="D489" s="314" t="s">
        <v>244</v>
      </c>
      <c r="E489" s="330" t="s">
        <v>417</v>
      </c>
      <c r="F489" s="330"/>
      <c r="G489" s="315" t="s">
        <v>414</v>
      </c>
      <c r="H489" s="316">
        <v>1</v>
      </c>
      <c r="I489" s="317"/>
      <c r="J489" s="317">
        <f t="shared" si="14"/>
        <v>0</v>
      </c>
    </row>
    <row r="490" spans="1:10" ht="24" customHeight="1" x14ac:dyDescent="0.25">
      <c r="A490" s="314" t="s">
        <v>415</v>
      </c>
      <c r="B490" s="315" t="s">
        <v>433</v>
      </c>
      <c r="C490" s="315" t="s">
        <v>431</v>
      </c>
      <c r="D490" s="314" t="s">
        <v>226</v>
      </c>
      <c r="E490" s="330" t="s">
        <v>418</v>
      </c>
      <c r="F490" s="330"/>
      <c r="G490" s="315" t="s">
        <v>414</v>
      </c>
      <c r="H490" s="316">
        <v>1</v>
      </c>
      <c r="I490" s="317"/>
      <c r="J490" s="317">
        <f t="shared" si="14"/>
        <v>0</v>
      </c>
    </row>
    <row r="491" spans="1:10" ht="24" customHeight="1" x14ac:dyDescent="0.25">
      <c r="A491" s="314" t="s">
        <v>415</v>
      </c>
      <c r="B491" s="315" t="s">
        <v>433</v>
      </c>
      <c r="C491" s="315" t="s">
        <v>431</v>
      </c>
      <c r="D491" s="314" t="s">
        <v>227</v>
      </c>
      <c r="E491" s="330" t="s">
        <v>418</v>
      </c>
      <c r="F491" s="330"/>
      <c r="G491" s="315" t="s">
        <v>414</v>
      </c>
      <c r="H491" s="316">
        <v>1</v>
      </c>
      <c r="I491" s="317"/>
      <c r="J491" s="317">
        <f t="shared" si="14"/>
        <v>0</v>
      </c>
    </row>
    <row r="492" spans="1:10" ht="24" customHeight="1" x14ac:dyDescent="0.25">
      <c r="A492" s="314" t="s">
        <v>415</v>
      </c>
      <c r="B492" s="315" t="s">
        <v>433</v>
      </c>
      <c r="C492" s="315" t="s">
        <v>431</v>
      </c>
      <c r="D492" s="314" t="s">
        <v>228</v>
      </c>
      <c r="E492" s="330" t="s">
        <v>418</v>
      </c>
      <c r="F492" s="330"/>
      <c r="G492" s="315" t="s">
        <v>414</v>
      </c>
      <c r="H492" s="316">
        <v>1</v>
      </c>
      <c r="I492" s="317"/>
      <c r="J492" s="317">
        <f t="shared" si="14"/>
        <v>0</v>
      </c>
    </row>
    <row r="493" spans="1:10" ht="24" customHeight="1" x14ac:dyDescent="0.25">
      <c r="A493" s="314" t="s">
        <v>415</v>
      </c>
      <c r="B493" s="315" t="s">
        <v>433</v>
      </c>
      <c r="C493" s="315" t="s">
        <v>431</v>
      </c>
      <c r="D493" s="314" t="s">
        <v>229</v>
      </c>
      <c r="E493" s="330" t="s">
        <v>418</v>
      </c>
      <c r="F493" s="330"/>
      <c r="G493" s="315" t="s">
        <v>414</v>
      </c>
      <c r="H493" s="316">
        <v>1</v>
      </c>
      <c r="I493" s="317"/>
      <c r="J493" s="317">
        <f t="shared" si="14"/>
        <v>0</v>
      </c>
    </row>
    <row r="494" spans="1:10" ht="24" customHeight="1" x14ac:dyDescent="0.25">
      <c r="A494" s="314" t="s">
        <v>415</v>
      </c>
      <c r="B494" s="315" t="s">
        <v>433</v>
      </c>
      <c r="C494" s="315" t="s">
        <v>431</v>
      </c>
      <c r="D494" s="314" t="s">
        <v>230</v>
      </c>
      <c r="E494" s="330" t="s">
        <v>418</v>
      </c>
      <c r="F494" s="330"/>
      <c r="G494" s="315" t="s">
        <v>414</v>
      </c>
      <c r="H494" s="316">
        <v>1</v>
      </c>
      <c r="I494" s="317"/>
      <c r="J494" s="317">
        <f t="shared" si="14"/>
        <v>0</v>
      </c>
    </row>
    <row r="495" spans="1:10" ht="24" customHeight="1" x14ac:dyDescent="0.25">
      <c r="A495" s="314" t="s">
        <v>415</v>
      </c>
      <c r="B495" s="315" t="s">
        <v>433</v>
      </c>
      <c r="C495" s="315" t="s">
        <v>431</v>
      </c>
      <c r="D495" s="314" t="s">
        <v>231</v>
      </c>
      <c r="E495" s="330" t="s">
        <v>418</v>
      </c>
      <c r="F495" s="330"/>
      <c r="G495" s="315" t="s">
        <v>414</v>
      </c>
      <c r="H495" s="316">
        <v>1</v>
      </c>
      <c r="I495" s="317"/>
      <c r="J495" s="317">
        <f t="shared" si="14"/>
        <v>0</v>
      </c>
    </row>
    <row r="496" spans="1:10" ht="24" customHeight="1" x14ac:dyDescent="0.25">
      <c r="A496" s="314" t="s">
        <v>415</v>
      </c>
      <c r="B496" s="315" t="s">
        <v>433</v>
      </c>
      <c r="C496" s="315" t="s">
        <v>431</v>
      </c>
      <c r="D496" s="314" t="s">
        <v>232</v>
      </c>
      <c r="E496" s="330" t="s">
        <v>418</v>
      </c>
      <c r="F496" s="330"/>
      <c r="G496" s="315" t="s">
        <v>414</v>
      </c>
      <c r="H496" s="316">
        <v>1</v>
      </c>
      <c r="I496" s="317"/>
      <c r="J496" s="317">
        <f t="shared" si="14"/>
        <v>0</v>
      </c>
    </row>
    <row r="497" spans="1:13" ht="24" customHeight="1" x14ac:dyDescent="0.25">
      <c r="A497" s="314" t="s">
        <v>415</v>
      </c>
      <c r="B497" s="315" t="s">
        <v>433</v>
      </c>
      <c r="C497" s="315" t="s">
        <v>431</v>
      </c>
      <c r="D497" s="314" t="s">
        <v>234</v>
      </c>
      <c r="E497" s="330" t="s">
        <v>418</v>
      </c>
      <c r="F497" s="330"/>
      <c r="G497" s="315" t="s">
        <v>414</v>
      </c>
      <c r="H497" s="316">
        <v>1</v>
      </c>
      <c r="I497" s="317"/>
      <c r="J497" s="317">
        <f t="shared" si="14"/>
        <v>0</v>
      </c>
    </row>
    <row r="498" spans="1:13" ht="24" customHeight="1" x14ac:dyDescent="0.25">
      <c r="A498" s="314" t="s">
        <v>415</v>
      </c>
      <c r="B498" s="315" t="s">
        <v>433</v>
      </c>
      <c r="C498" s="315" t="s">
        <v>431</v>
      </c>
      <c r="D498" s="314" t="s">
        <v>235</v>
      </c>
      <c r="E498" s="330" t="s">
        <v>418</v>
      </c>
      <c r="F498" s="330"/>
      <c r="G498" s="315" t="s">
        <v>414</v>
      </c>
      <c r="H498" s="316">
        <v>1</v>
      </c>
      <c r="I498" s="317"/>
      <c r="J498" s="317">
        <f t="shared" si="14"/>
        <v>0</v>
      </c>
    </row>
    <row r="499" spans="1:13" ht="24" customHeight="1" x14ac:dyDescent="0.25">
      <c r="A499" s="314" t="s">
        <v>415</v>
      </c>
      <c r="B499" s="315" t="s">
        <v>433</v>
      </c>
      <c r="C499" s="315" t="s">
        <v>431</v>
      </c>
      <c r="D499" s="314" t="s">
        <v>236</v>
      </c>
      <c r="E499" s="330" t="s">
        <v>418</v>
      </c>
      <c r="F499" s="330"/>
      <c r="G499" s="315" t="s">
        <v>414</v>
      </c>
      <c r="H499" s="316">
        <v>1</v>
      </c>
      <c r="I499" s="317"/>
      <c r="J499" s="317">
        <f t="shared" si="14"/>
        <v>0</v>
      </c>
    </row>
    <row r="500" spans="1:13" x14ac:dyDescent="0.25">
      <c r="A500" s="318"/>
      <c r="B500" s="323"/>
      <c r="C500" s="323"/>
      <c r="D500" s="318"/>
      <c r="E500" s="318" t="s">
        <v>419</v>
      </c>
      <c r="F500" s="329">
        <f>M500/$M$2</f>
        <v>0</v>
      </c>
      <c r="G500" s="318" t="s">
        <v>420</v>
      </c>
      <c r="H500" s="319">
        <f>M500-F500</f>
        <v>0</v>
      </c>
      <c r="I500" s="318" t="s">
        <v>421</v>
      </c>
      <c r="J500" s="319">
        <f>F500+H500</f>
        <v>0</v>
      </c>
      <c r="M500" s="429">
        <f>J476+J474</f>
        <v>0</v>
      </c>
    </row>
    <row r="501" spans="1:13" ht="15" customHeight="1" x14ac:dyDescent="0.25">
      <c r="A501" s="318"/>
      <c r="B501" s="323"/>
      <c r="C501" s="323"/>
      <c r="D501" s="318"/>
      <c r="E501" s="318" t="s">
        <v>205</v>
      </c>
      <c r="F501" s="319">
        <f>J473*$G$2</f>
        <v>0</v>
      </c>
      <c r="G501" s="318"/>
      <c r="H501" s="445" t="s">
        <v>206</v>
      </c>
      <c r="I501" s="445"/>
      <c r="J501" s="319">
        <f>J473+F501</f>
        <v>0</v>
      </c>
    </row>
    <row r="502" spans="1:13" ht="24.95" customHeight="1" x14ac:dyDescent="0.25">
      <c r="A502" s="320"/>
      <c r="B502" s="323"/>
      <c r="C502" s="323"/>
      <c r="D502" s="318"/>
      <c r="E502" s="331" t="s">
        <v>434</v>
      </c>
      <c r="F502" s="332"/>
      <c r="G502" s="329">
        <f>TRUNC(J501*0.3,2)</f>
        <v>0</v>
      </c>
      <c r="H502" s="333"/>
      <c r="I502" s="333"/>
      <c r="J502" s="319"/>
    </row>
    <row r="503" spans="1:13" ht="24.95" customHeight="1" x14ac:dyDescent="0.25">
      <c r="A503" s="320"/>
      <c r="B503" s="323"/>
      <c r="C503" s="323"/>
      <c r="D503" s="318"/>
      <c r="E503" s="331" t="s">
        <v>437</v>
      </c>
      <c r="F503" s="332"/>
      <c r="G503" s="329"/>
      <c r="H503" s="333"/>
      <c r="I503" s="333"/>
      <c r="J503" s="334">
        <f>J501+G503+G502</f>
        <v>0</v>
      </c>
    </row>
    <row r="504" spans="1:13" ht="30" customHeight="1" thickBot="1" x14ac:dyDescent="0.3">
      <c r="A504" s="320"/>
      <c r="B504" s="324"/>
      <c r="C504" s="324"/>
      <c r="D504" s="320"/>
      <c r="E504" s="320"/>
      <c r="F504" s="320"/>
      <c r="G504" s="320" t="s">
        <v>422</v>
      </c>
      <c r="H504" s="424">
        <f>2*12</f>
        <v>24</v>
      </c>
      <c r="I504" s="320" t="s">
        <v>423</v>
      </c>
      <c r="J504" s="321">
        <f>H504*J503</f>
        <v>0</v>
      </c>
    </row>
    <row r="505" spans="1:13" ht="0.95" customHeight="1" thickTop="1" x14ac:dyDescent="0.25">
      <c r="A505" s="322"/>
      <c r="B505" s="327"/>
      <c r="C505" s="327"/>
      <c r="D505" s="322"/>
      <c r="E505" s="322"/>
      <c r="F505" s="322"/>
      <c r="G505" s="322"/>
      <c r="H505" s="322"/>
      <c r="I505" s="322"/>
      <c r="J505" s="322"/>
    </row>
    <row r="506" spans="1:13" ht="18" customHeight="1" x14ac:dyDescent="0.25">
      <c r="A506" s="303" t="s">
        <v>35</v>
      </c>
      <c r="B506" s="305" t="s">
        <v>406</v>
      </c>
      <c r="C506" s="305" t="s">
        <v>407</v>
      </c>
      <c r="D506" s="303" t="s">
        <v>168</v>
      </c>
      <c r="E506" s="443" t="s">
        <v>408</v>
      </c>
      <c r="F506" s="444"/>
      <c r="G506" s="305" t="s">
        <v>169</v>
      </c>
      <c r="H506" s="304" t="s">
        <v>409</v>
      </c>
      <c r="I506" s="304" t="s">
        <v>410</v>
      </c>
      <c r="J506" s="304" t="s">
        <v>411</v>
      </c>
    </row>
    <row r="507" spans="1:13" ht="36" customHeight="1" x14ac:dyDescent="0.25">
      <c r="A507" s="306" t="s">
        <v>412</v>
      </c>
      <c r="B507" s="307"/>
      <c r="C507" s="307"/>
      <c r="D507" s="306" t="s">
        <v>571</v>
      </c>
      <c r="E507" s="441" t="s">
        <v>413</v>
      </c>
      <c r="F507" s="441"/>
      <c r="G507" s="307" t="s">
        <v>414</v>
      </c>
      <c r="H507" s="308">
        <v>1</v>
      </c>
      <c r="I507" s="309">
        <f>SUM(J508:J533)</f>
        <v>0</v>
      </c>
      <c r="J507" s="309">
        <f t="shared" ref="J507:J533" si="15">TRUNC(H507*I507,2)</f>
        <v>0</v>
      </c>
    </row>
    <row r="508" spans="1:13" ht="24" customHeight="1" x14ac:dyDescent="0.25">
      <c r="A508" s="310" t="s">
        <v>430</v>
      </c>
      <c r="B508" s="311"/>
      <c r="C508" s="311"/>
      <c r="D508" s="310" t="s">
        <v>537</v>
      </c>
      <c r="E508" s="442" t="s">
        <v>413</v>
      </c>
      <c r="F508" s="442"/>
      <c r="G508" s="311" t="s">
        <v>414</v>
      </c>
      <c r="H508" s="312">
        <v>1</v>
      </c>
      <c r="I508" s="313"/>
      <c r="J508" s="313">
        <f t="shared" si="15"/>
        <v>0</v>
      </c>
    </row>
    <row r="509" spans="1:13" ht="31.5" customHeight="1" x14ac:dyDescent="0.25">
      <c r="A509" s="314" t="s">
        <v>415</v>
      </c>
      <c r="B509" s="315"/>
      <c r="C509" s="315"/>
      <c r="D509" s="314" t="s">
        <v>538</v>
      </c>
      <c r="E509" s="436" t="s">
        <v>417</v>
      </c>
      <c r="F509" s="436"/>
      <c r="G509" s="315" t="s">
        <v>414</v>
      </c>
      <c r="H509" s="316">
        <v>1</v>
      </c>
      <c r="I509" s="317"/>
      <c r="J509" s="317">
        <f t="shared" si="15"/>
        <v>0</v>
      </c>
    </row>
    <row r="510" spans="1:13" ht="24" customHeight="1" x14ac:dyDescent="0.25">
      <c r="A510" s="314" t="s">
        <v>415</v>
      </c>
      <c r="B510" s="315"/>
      <c r="C510" s="315"/>
      <c r="D510" s="314" t="s">
        <v>539</v>
      </c>
      <c r="E510" s="436" t="s">
        <v>416</v>
      </c>
      <c r="F510" s="436"/>
      <c r="G510" s="315" t="s">
        <v>414</v>
      </c>
      <c r="H510" s="316">
        <v>1</v>
      </c>
      <c r="I510" s="317"/>
      <c r="J510" s="317">
        <f t="shared" si="15"/>
        <v>0</v>
      </c>
    </row>
    <row r="511" spans="1:13" ht="24" customHeight="1" x14ac:dyDescent="0.25">
      <c r="A511" s="314" t="s">
        <v>415</v>
      </c>
      <c r="B511" s="315" t="s">
        <v>433</v>
      </c>
      <c r="C511" s="315" t="s">
        <v>431</v>
      </c>
      <c r="D511" s="314" t="s">
        <v>221</v>
      </c>
      <c r="E511" s="330" t="s">
        <v>432</v>
      </c>
      <c r="F511" s="330"/>
      <c r="G511" s="315" t="s">
        <v>414</v>
      </c>
      <c r="H511" s="316">
        <v>1</v>
      </c>
      <c r="I511" s="317"/>
      <c r="J511" s="317">
        <f t="shared" si="15"/>
        <v>0</v>
      </c>
    </row>
    <row r="512" spans="1:13" ht="24" customHeight="1" x14ac:dyDescent="0.25">
      <c r="A512" s="314" t="s">
        <v>415</v>
      </c>
      <c r="B512" s="315" t="s">
        <v>433</v>
      </c>
      <c r="C512" s="315" t="s">
        <v>431</v>
      </c>
      <c r="D512" s="314" t="s">
        <v>222</v>
      </c>
      <c r="E512" s="330" t="s">
        <v>432</v>
      </c>
      <c r="F512" s="330"/>
      <c r="G512" s="315" t="s">
        <v>414</v>
      </c>
      <c r="H512" s="316">
        <v>1</v>
      </c>
      <c r="I512" s="317"/>
      <c r="J512" s="317">
        <f t="shared" si="15"/>
        <v>0</v>
      </c>
    </row>
    <row r="513" spans="1:10" ht="24" customHeight="1" x14ac:dyDescent="0.25">
      <c r="A513" s="314" t="s">
        <v>415</v>
      </c>
      <c r="B513" s="315" t="s">
        <v>433</v>
      </c>
      <c r="C513" s="315" t="s">
        <v>431</v>
      </c>
      <c r="D513" s="314" t="s">
        <v>249</v>
      </c>
      <c r="E513" s="330" t="s">
        <v>417</v>
      </c>
      <c r="F513" s="330"/>
      <c r="G513" s="315" t="s">
        <v>414</v>
      </c>
      <c r="H513" s="316">
        <v>1</v>
      </c>
      <c r="I513" s="317"/>
      <c r="J513" s="317">
        <f t="shared" si="15"/>
        <v>0</v>
      </c>
    </row>
    <row r="514" spans="1:10" ht="24" customHeight="1" x14ac:dyDescent="0.25">
      <c r="A514" s="314" t="s">
        <v>415</v>
      </c>
      <c r="B514" s="315" t="s">
        <v>433</v>
      </c>
      <c r="C514" s="315" t="s">
        <v>431</v>
      </c>
      <c r="D514" s="314" t="s">
        <v>250</v>
      </c>
      <c r="E514" s="330" t="s">
        <v>417</v>
      </c>
      <c r="F514" s="330"/>
      <c r="G514" s="315" t="s">
        <v>414</v>
      </c>
      <c r="H514" s="316">
        <v>1</v>
      </c>
      <c r="I514" s="317"/>
      <c r="J514" s="317">
        <f t="shared" si="15"/>
        <v>0</v>
      </c>
    </row>
    <row r="515" spans="1:10" ht="24" customHeight="1" x14ac:dyDescent="0.25">
      <c r="A515" s="314" t="s">
        <v>415</v>
      </c>
      <c r="B515" s="315" t="s">
        <v>433</v>
      </c>
      <c r="C515" s="315" t="s">
        <v>431</v>
      </c>
      <c r="D515" s="314" t="s">
        <v>247</v>
      </c>
      <c r="E515" s="330" t="s">
        <v>417</v>
      </c>
      <c r="F515" s="330"/>
      <c r="G515" s="315" t="s">
        <v>414</v>
      </c>
      <c r="H515" s="316">
        <v>1</v>
      </c>
      <c r="I515" s="317"/>
      <c r="J515" s="317">
        <f t="shared" si="15"/>
        <v>0</v>
      </c>
    </row>
    <row r="516" spans="1:10" ht="24" customHeight="1" x14ac:dyDescent="0.25">
      <c r="A516" s="314" t="s">
        <v>415</v>
      </c>
      <c r="B516" s="315" t="s">
        <v>433</v>
      </c>
      <c r="C516" s="315" t="s">
        <v>431</v>
      </c>
      <c r="D516" s="314" t="s">
        <v>238</v>
      </c>
      <c r="E516" s="330" t="s">
        <v>417</v>
      </c>
      <c r="F516" s="330"/>
      <c r="G516" s="315" t="s">
        <v>414</v>
      </c>
      <c r="H516" s="316">
        <v>1</v>
      </c>
      <c r="I516" s="317"/>
      <c r="J516" s="317">
        <f t="shared" si="15"/>
        <v>0</v>
      </c>
    </row>
    <row r="517" spans="1:10" ht="24" customHeight="1" x14ac:dyDescent="0.25">
      <c r="A517" s="314" t="s">
        <v>415</v>
      </c>
      <c r="B517" s="315" t="s">
        <v>433</v>
      </c>
      <c r="C517" s="315" t="s">
        <v>431</v>
      </c>
      <c r="D517" s="314" t="s">
        <v>239</v>
      </c>
      <c r="E517" s="330" t="s">
        <v>417</v>
      </c>
      <c r="F517" s="330"/>
      <c r="G517" s="315" t="s">
        <v>414</v>
      </c>
      <c r="H517" s="316">
        <v>1</v>
      </c>
      <c r="I517" s="317"/>
      <c r="J517" s="317">
        <f t="shared" si="15"/>
        <v>0</v>
      </c>
    </row>
    <row r="518" spans="1:10" ht="24" customHeight="1" x14ac:dyDescent="0.25">
      <c r="A518" s="314" t="s">
        <v>415</v>
      </c>
      <c r="B518" s="315" t="s">
        <v>433</v>
      </c>
      <c r="C518" s="315" t="s">
        <v>431</v>
      </c>
      <c r="D518" s="314" t="s">
        <v>240</v>
      </c>
      <c r="E518" s="330" t="s">
        <v>417</v>
      </c>
      <c r="F518" s="330"/>
      <c r="G518" s="315" t="s">
        <v>414</v>
      </c>
      <c r="H518" s="316">
        <v>1</v>
      </c>
      <c r="I518" s="317"/>
      <c r="J518" s="317">
        <f t="shared" si="15"/>
        <v>0</v>
      </c>
    </row>
    <row r="519" spans="1:10" ht="24" customHeight="1" x14ac:dyDescent="0.25">
      <c r="A519" s="314" t="s">
        <v>415</v>
      </c>
      <c r="B519" s="315" t="s">
        <v>433</v>
      </c>
      <c r="C519" s="315" t="s">
        <v>431</v>
      </c>
      <c r="D519" s="314" t="s">
        <v>242</v>
      </c>
      <c r="E519" s="330" t="s">
        <v>417</v>
      </c>
      <c r="F519" s="330"/>
      <c r="G519" s="315" t="s">
        <v>414</v>
      </c>
      <c r="H519" s="316">
        <v>1</v>
      </c>
      <c r="I519" s="317"/>
      <c r="J519" s="317">
        <f t="shared" si="15"/>
        <v>0</v>
      </c>
    </row>
    <row r="520" spans="1:10" ht="24" customHeight="1" x14ac:dyDescent="0.25">
      <c r="A520" s="314" t="s">
        <v>415</v>
      </c>
      <c r="B520" s="315" t="s">
        <v>433</v>
      </c>
      <c r="C520" s="315" t="s">
        <v>431</v>
      </c>
      <c r="D520" s="314" t="s">
        <v>240</v>
      </c>
      <c r="E520" s="330" t="s">
        <v>417</v>
      </c>
      <c r="F520" s="330"/>
      <c r="G520" s="315" t="s">
        <v>414</v>
      </c>
      <c r="H520" s="316">
        <v>1</v>
      </c>
      <c r="I520" s="317"/>
      <c r="J520" s="317">
        <f t="shared" si="15"/>
        <v>0</v>
      </c>
    </row>
    <row r="521" spans="1:10" ht="24" customHeight="1" x14ac:dyDescent="0.25">
      <c r="A521" s="314" t="s">
        <v>415</v>
      </c>
      <c r="B521" s="315" t="s">
        <v>433</v>
      </c>
      <c r="C521" s="315" t="s">
        <v>431</v>
      </c>
      <c r="D521" s="314" t="s">
        <v>245</v>
      </c>
      <c r="E521" s="330" t="s">
        <v>417</v>
      </c>
      <c r="F521" s="330"/>
      <c r="G521" s="315" t="s">
        <v>414</v>
      </c>
      <c r="H521" s="316">
        <v>1</v>
      </c>
      <c r="I521" s="317"/>
      <c r="J521" s="317">
        <f t="shared" si="15"/>
        <v>0</v>
      </c>
    </row>
    <row r="522" spans="1:10" ht="24" customHeight="1" x14ac:dyDescent="0.25">
      <c r="A522" s="314" t="s">
        <v>415</v>
      </c>
      <c r="B522" s="315" t="s">
        <v>433</v>
      </c>
      <c r="C522" s="315" t="s">
        <v>431</v>
      </c>
      <c r="D522" s="314" t="s">
        <v>246</v>
      </c>
      <c r="E522" s="330" t="s">
        <v>417</v>
      </c>
      <c r="F522" s="330"/>
      <c r="G522" s="315" t="s">
        <v>414</v>
      </c>
      <c r="H522" s="316">
        <v>1</v>
      </c>
      <c r="I522" s="317"/>
      <c r="J522" s="317">
        <f t="shared" si="15"/>
        <v>0</v>
      </c>
    </row>
    <row r="523" spans="1:10" ht="24" customHeight="1" x14ac:dyDescent="0.25">
      <c r="A523" s="314" t="s">
        <v>415</v>
      </c>
      <c r="B523" s="315" t="s">
        <v>433</v>
      </c>
      <c r="C523" s="315" t="s">
        <v>431</v>
      </c>
      <c r="D523" s="314" t="s">
        <v>244</v>
      </c>
      <c r="E523" s="330" t="s">
        <v>417</v>
      </c>
      <c r="F523" s="330"/>
      <c r="G523" s="315" t="s">
        <v>414</v>
      </c>
      <c r="H523" s="316">
        <v>1</v>
      </c>
      <c r="I523" s="317"/>
      <c r="J523" s="317">
        <f t="shared" si="15"/>
        <v>0</v>
      </c>
    </row>
    <row r="524" spans="1:10" ht="24" customHeight="1" x14ac:dyDescent="0.25">
      <c r="A524" s="314" t="s">
        <v>415</v>
      </c>
      <c r="B524" s="315" t="s">
        <v>433</v>
      </c>
      <c r="C524" s="315" t="s">
        <v>431</v>
      </c>
      <c r="D524" s="314" t="s">
        <v>226</v>
      </c>
      <c r="E524" s="330" t="s">
        <v>418</v>
      </c>
      <c r="F524" s="330"/>
      <c r="G524" s="315" t="s">
        <v>414</v>
      </c>
      <c r="H524" s="316">
        <v>1</v>
      </c>
      <c r="I524" s="317"/>
      <c r="J524" s="317">
        <f t="shared" si="15"/>
        <v>0</v>
      </c>
    </row>
    <row r="525" spans="1:10" ht="24" customHeight="1" x14ac:dyDescent="0.25">
      <c r="A525" s="314" t="s">
        <v>415</v>
      </c>
      <c r="B525" s="315" t="s">
        <v>433</v>
      </c>
      <c r="C525" s="315" t="s">
        <v>431</v>
      </c>
      <c r="D525" s="314" t="s">
        <v>227</v>
      </c>
      <c r="E525" s="330" t="s">
        <v>418</v>
      </c>
      <c r="F525" s="330"/>
      <c r="G525" s="315" t="s">
        <v>414</v>
      </c>
      <c r="H525" s="316">
        <v>1</v>
      </c>
      <c r="I525" s="317"/>
      <c r="J525" s="317">
        <f t="shared" si="15"/>
        <v>0</v>
      </c>
    </row>
    <row r="526" spans="1:10" ht="24" customHeight="1" x14ac:dyDescent="0.25">
      <c r="A526" s="314" t="s">
        <v>415</v>
      </c>
      <c r="B526" s="315" t="s">
        <v>433</v>
      </c>
      <c r="C526" s="315" t="s">
        <v>431</v>
      </c>
      <c r="D526" s="314" t="s">
        <v>228</v>
      </c>
      <c r="E526" s="330" t="s">
        <v>418</v>
      </c>
      <c r="F526" s="330"/>
      <c r="G526" s="315" t="s">
        <v>414</v>
      </c>
      <c r="H526" s="316">
        <v>1</v>
      </c>
      <c r="I526" s="317"/>
      <c r="J526" s="317">
        <f t="shared" si="15"/>
        <v>0</v>
      </c>
    </row>
    <row r="527" spans="1:10" ht="24" customHeight="1" x14ac:dyDescent="0.25">
      <c r="A527" s="314" t="s">
        <v>415</v>
      </c>
      <c r="B527" s="315" t="s">
        <v>433</v>
      </c>
      <c r="C527" s="315" t="s">
        <v>431</v>
      </c>
      <c r="D527" s="314" t="s">
        <v>229</v>
      </c>
      <c r="E527" s="330" t="s">
        <v>418</v>
      </c>
      <c r="F527" s="330"/>
      <c r="G527" s="315" t="s">
        <v>414</v>
      </c>
      <c r="H527" s="316">
        <v>1</v>
      </c>
      <c r="I527" s="317"/>
      <c r="J527" s="317">
        <f t="shared" si="15"/>
        <v>0</v>
      </c>
    </row>
    <row r="528" spans="1:10" ht="24" customHeight="1" x14ac:dyDescent="0.25">
      <c r="A528" s="314" t="s">
        <v>415</v>
      </c>
      <c r="B528" s="315" t="s">
        <v>433</v>
      </c>
      <c r="C528" s="315" t="s">
        <v>431</v>
      </c>
      <c r="D528" s="314" t="s">
        <v>230</v>
      </c>
      <c r="E528" s="330" t="s">
        <v>418</v>
      </c>
      <c r="F528" s="330"/>
      <c r="G528" s="315" t="s">
        <v>414</v>
      </c>
      <c r="H528" s="316">
        <v>1</v>
      </c>
      <c r="I528" s="317"/>
      <c r="J528" s="317">
        <f t="shared" si="15"/>
        <v>0</v>
      </c>
    </row>
    <row r="529" spans="1:13" ht="24" customHeight="1" x14ac:dyDescent="0.25">
      <c r="A529" s="314" t="s">
        <v>415</v>
      </c>
      <c r="B529" s="315" t="s">
        <v>433</v>
      </c>
      <c r="C529" s="315" t="s">
        <v>431</v>
      </c>
      <c r="D529" s="314" t="s">
        <v>231</v>
      </c>
      <c r="E529" s="330" t="s">
        <v>418</v>
      </c>
      <c r="F529" s="330"/>
      <c r="G529" s="315" t="s">
        <v>414</v>
      </c>
      <c r="H529" s="316">
        <v>1</v>
      </c>
      <c r="I529" s="317"/>
      <c r="J529" s="317">
        <f t="shared" si="15"/>
        <v>0</v>
      </c>
    </row>
    <row r="530" spans="1:13" ht="24" customHeight="1" x14ac:dyDescent="0.25">
      <c r="A530" s="314" t="s">
        <v>415</v>
      </c>
      <c r="B530" s="315" t="s">
        <v>433</v>
      </c>
      <c r="C530" s="315" t="s">
        <v>431</v>
      </c>
      <c r="D530" s="314" t="s">
        <v>232</v>
      </c>
      <c r="E530" s="330" t="s">
        <v>418</v>
      </c>
      <c r="F530" s="330"/>
      <c r="G530" s="315" t="s">
        <v>414</v>
      </c>
      <c r="H530" s="316">
        <v>1</v>
      </c>
      <c r="I530" s="317"/>
      <c r="J530" s="317">
        <f t="shared" si="15"/>
        <v>0</v>
      </c>
    </row>
    <row r="531" spans="1:13" ht="24" customHeight="1" x14ac:dyDescent="0.25">
      <c r="A531" s="314" t="s">
        <v>415</v>
      </c>
      <c r="B531" s="315" t="s">
        <v>433</v>
      </c>
      <c r="C531" s="315" t="s">
        <v>431</v>
      </c>
      <c r="D531" s="314" t="s">
        <v>234</v>
      </c>
      <c r="E531" s="330" t="s">
        <v>418</v>
      </c>
      <c r="F531" s="330"/>
      <c r="G531" s="315" t="s">
        <v>414</v>
      </c>
      <c r="H531" s="316">
        <v>1</v>
      </c>
      <c r="I531" s="317"/>
      <c r="J531" s="317">
        <f t="shared" si="15"/>
        <v>0</v>
      </c>
    </row>
    <row r="532" spans="1:13" ht="24" customHeight="1" x14ac:dyDescent="0.25">
      <c r="A532" s="314" t="s">
        <v>415</v>
      </c>
      <c r="B532" s="315" t="s">
        <v>433</v>
      </c>
      <c r="C532" s="315" t="s">
        <v>431</v>
      </c>
      <c r="D532" s="314" t="s">
        <v>235</v>
      </c>
      <c r="E532" s="330" t="s">
        <v>418</v>
      </c>
      <c r="F532" s="330"/>
      <c r="G532" s="315" t="s">
        <v>414</v>
      </c>
      <c r="H532" s="316">
        <v>1</v>
      </c>
      <c r="I532" s="317"/>
      <c r="J532" s="317">
        <f t="shared" si="15"/>
        <v>0</v>
      </c>
    </row>
    <row r="533" spans="1:13" ht="24" customHeight="1" x14ac:dyDescent="0.25">
      <c r="A533" s="314" t="s">
        <v>415</v>
      </c>
      <c r="B533" s="315" t="s">
        <v>433</v>
      </c>
      <c r="C533" s="315" t="s">
        <v>431</v>
      </c>
      <c r="D533" s="314" t="s">
        <v>236</v>
      </c>
      <c r="E533" s="330" t="s">
        <v>418</v>
      </c>
      <c r="F533" s="330"/>
      <c r="G533" s="315" t="s">
        <v>414</v>
      </c>
      <c r="H533" s="316">
        <v>1</v>
      </c>
      <c r="I533" s="317"/>
      <c r="J533" s="317">
        <f t="shared" si="15"/>
        <v>0</v>
      </c>
    </row>
    <row r="534" spans="1:13" x14ac:dyDescent="0.25">
      <c r="A534" s="318"/>
      <c r="B534" s="323"/>
      <c r="C534" s="323"/>
      <c r="D534" s="318"/>
      <c r="E534" s="318" t="s">
        <v>419</v>
      </c>
      <c r="F534" s="329">
        <f>M534/$M$2</f>
        <v>0</v>
      </c>
      <c r="G534" s="382" t="s">
        <v>420</v>
      </c>
      <c r="H534" s="319">
        <f>M534-F534</f>
        <v>0</v>
      </c>
      <c r="I534" s="382" t="s">
        <v>421</v>
      </c>
      <c r="J534" s="319">
        <f>F534+H534</f>
        <v>0</v>
      </c>
      <c r="K534" s="383"/>
      <c r="L534" s="383"/>
      <c r="M534" s="429">
        <f>J510+J508</f>
        <v>0</v>
      </c>
    </row>
    <row r="535" spans="1:13" ht="15" customHeight="1" x14ac:dyDescent="0.25">
      <c r="A535" s="318"/>
      <c r="B535" s="323"/>
      <c r="C535" s="323"/>
      <c r="D535" s="318"/>
      <c r="E535" s="318" t="s">
        <v>205</v>
      </c>
      <c r="F535" s="319">
        <f>J507*$G$2</f>
        <v>0</v>
      </c>
      <c r="G535" s="318"/>
      <c r="H535" s="445" t="s">
        <v>206</v>
      </c>
      <c r="I535" s="445"/>
      <c r="J535" s="319">
        <f>J507+F535</f>
        <v>0</v>
      </c>
    </row>
    <row r="536" spans="1:13" ht="24.95" customHeight="1" x14ac:dyDescent="0.25">
      <c r="A536" s="320"/>
      <c r="B536" s="323"/>
      <c r="C536" s="323"/>
      <c r="D536" s="318"/>
      <c r="E536" s="331" t="s">
        <v>434</v>
      </c>
      <c r="F536" s="332"/>
      <c r="G536" s="329">
        <f>TRUNC(J535*0.3,2)</f>
        <v>0</v>
      </c>
      <c r="H536" s="333"/>
      <c r="I536" s="333"/>
      <c r="J536" s="319"/>
    </row>
    <row r="537" spans="1:13" ht="24.95" customHeight="1" x14ac:dyDescent="0.25">
      <c r="A537" s="320"/>
      <c r="B537" s="323"/>
      <c r="C537" s="323"/>
      <c r="D537" s="318"/>
      <c r="E537" s="331" t="s">
        <v>437</v>
      </c>
      <c r="F537" s="332"/>
      <c r="G537" s="329"/>
      <c r="H537" s="333"/>
      <c r="I537" s="333"/>
      <c r="J537" s="334">
        <f>J535+G537+G536</f>
        <v>0</v>
      </c>
    </row>
    <row r="538" spans="1:13" ht="30" customHeight="1" thickBot="1" x14ac:dyDescent="0.3">
      <c r="A538" s="320"/>
      <c r="B538" s="324"/>
      <c r="C538" s="324"/>
      <c r="D538" s="320"/>
      <c r="E538" s="320"/>
      <c r="F538" s="320"/>
      <c r="G538" s="320" t="s">
        <v>422</v>
      </c>
      <c r="H538" s="425">
        <f>18*12</f>
        <v>216</v>
      </c>
      <c r="I538" s="320" t="s">
        <v>423</v>
      </c>
      <c r="J538" s="321">
        <f>H538*J537</f>
        <v>0</v>
      </c>
    </row>
    <row r="539" spans="1:13" ht="0.95" customHeight="1" thickTop="1" x14ac:dyDescent="0.25">
      <c r="A539" s="322"/>
      <c r="B539" s="327"/>
      <c r="C539" s="327"/>
      <c r="D539" s="322"/>
      <c r="E539" s="322"/>
      <c r="F539" s="322"/>
      <c r="G539" s="322"/>
      <c r="H539" s="322"/>
      <c r="I539" s="322"/>
      <c r="J539" s="322"/>
    </row>
    <row r="540" spans="1:13" ht="18" customHeight="1" x14ac:dyDescent="0.25">
      <c r="A540" s="303" t="s">
        <v>36</v>
      </c>
      <c r="B540" s="305" t="s">
        <v>406</v>
      </c>
      <c r="C540" s="305" t="s">
        <v>407</v>
      </c>
      <c r="D540" s="303" t="s">
        <v>168</v>
      </c>
      <c r="E540" s="443" t="s">
        <v>408</v>
      </c>
      <c r="F540" s="444"/>
      <c r="G540" s="305" t="s">
        <v>169</v>
      </c>
      <c r="H540" s="304" t="s">
        <v>409</v>
      </c>
      <c r="I540" s="304" t="s">
        <v>410</v>
      </c>
      <c r="J540" s="304" t="s">
        <v>411</v>
      </c>
    </row>
    <row r="541" spans="1:13" ht="36" customHeight="1" x14ac:dyDescent="0.25">
      <c r="A541" s="306" t="s">
        <v>412</v>
      </c>
      <c r="B541" s="307"/>
      <c r="C541" s="307"/>
      <c r="D541" s="306" t="s">
        <v>572</v>
      </c>
      <c r="E541" s="441" t="s">
        <v>413</v>
      </c>
      <c r="F541" s="441"/>
      <c r="G541" s="307" t="s">
        <v>414</v>
      </c>
      <c r="H541" s="308">
        <v>1</v>
      </c>
      <c r="I541" s="309">
        <f>SUM(J542:J567)</f>
        <v>0</v>
      </c>
      <c r="J541" s="309">
        <f t="shared" ref="J541:J567" si="16">TRUNC(H541*I541,2)</f>
        <v>0</v>
      </c>
    </row>
    <row r="542" spans="1:13" ht="24" customHeight="1" x14ac:dyDescent="0.25">
      <c r="A542" s="310" t="s">
        <v>430</v>
      </c>
      <c r="B542" s="311"/>
      <c r="C542" s="311"/>
      <c r="D542" s="310" t="s">
        <v>540</v>
      </c>
      <c r="E542" s="442" t="s">
        <v>413</v>
      </c>
      <c r="F542" s="442"/>
      <c r="G542" s="311" t="s">
        <v>414</v>
      </c>
      <c r="H542" s="312">
        <v>1</v>
      </c>
      <c r="I542" s="313"/>
      <c r="J542" s="313">
        <f t="shared" si="16"/>
        <v>0</v>
      </c>
    </row>
    <row r="543" spans="1:13" ht="31.5" customHeight="1" x14ac:dyDescent="0.25">
      <c r="A543" s="314" t="s">
        <v>415</v>
      </c>
      <c r="B543" s="315"/>
      <c r="C543" s="315"/>
      <c r="D543" s="314" t="s">
        <v>541</v>
      </c>
      <c r="E543" s="436" t="s">
        <v>417</v>
      </c>
      <c r="F543" s="436"/>
      <c r="G543" s="315" t="s">
        <v>414</v>
      </c>
      <c r="H543" s="316">
        <v>1</v>
      </c>
      <c r="I543" s="317"/>
      <c r="J543" s="317">
        <f t="shared" si="16"/>
        <v>0</v>
      </c>
    </row>
    <row r="544" spans="1:13" ht="24" customHeight="1" x14ac:dyDescent="0.25">
      <c r="A544" s="314" t="s">
        <v>415</v>
      </c>
      <c r="B544" s="315"/>
      <c r="C544" s="315"/>
      <c r="D544" s="314" t="s">
        <v>542</v>
      </c>
      <c r="E544" s="436" t="s">
        <v>416</v>
      </c>
      <c r="F544" s="436"/>
      <c r="G544" s="315" t="s">
        <v>414</v>
      </c>
      <c r="H544" s="316">
        <v>1</v>
      </c>
      <c r="I544" s="317"/>
      <c r="J544" s="317">
        <f t="shared" si="16"/>
        <v>0</v>
      </c>
    </row>
    <row r="545" spans="1:10" ht="24" customHeight="1" x14ac:dyDescent="0.25">
      <c r="A545" s="314" t="s">
        <v>415</v>
      </c>
      <c r="B545" s="315" t="s">
        <v>433</v>
      </c>
      <c r="C545" s="315" t="s">
        <v>431</v>
      </c>
      <c r="D545" s="314" t="s">
        <v>221</v>
      </c>
      <c r="E545" s="330" t="s">
        <v>432</v>
      </c>
      <c r="F545" s="330"/>
      <c r="G545" s="315" t="s">
        <v>414</v>
      </c>
      <c r="H545" s="316">
        <v>1</v>
      </c>
      <c r="I545" s="317"/>
      <c r="J545" s="317">
        <f t="shared" si="16"/>
        <v>0</v>
      </c>
    </row>
    <row r="546" spans="1:10" ht="24" customHeight="1" x14ac:dyDescent="0.25">
      <c r="A546" s="314" t="s">
        <v>415</v>
      </c>
      <c r="B546" s="315" t="s">
        <v>433</v>
      </c>
      <c r="C546" s="315" t="s">
        <v>431</v>
      </c>
      <c r="D546" s="314" t="s">
        <v>222</v>
      </c>
      <c r="E546" s="330" t="s">
        <v>432</v>
      </c>
      <c r="F546" s="330"/>
      <c r="G546" s="315" t="s">
        <v>414</v>
      </c>
      <c r="H546" s="316">
        <v>1</v>
      </c>
      <c r="I546" s="317"/>
      <c r="J546" s="317">
        <f t="shared" si="16"/>
        <v>0</v>
      </c>
    </row>
    <row r="547" spans="1:10" ht="24" customHeight="1" x14ac:dyDescent="0.25">
      <c r="A547" s="314" t="s">
        <v>415</v>
      </c>
      <c r="B547" s="315" t="s">
        <v>433</v>
      </c>
      <c r="C547" s="315" t="s">
        <v>431</v>
      </c>
      <c r="D547" s="314" t="s">
        <v>249</v>
      </c>
      <c r="E547" s="330" t="s">
        <v>417</v>
      </c>
      <c r="F547" s="330"/>
      <c r="G547" s="315" t="s">
        <v>414</v>
      </c>
      <c r="H547" s="316">
        <v>1</v>
      </c>
      <c r="I547" s="317"/>
      <c r="J547" s="317">
        <f t="shared" si="16"/>
        <v>0</v>
      </c>
    </row>
    <row r="548" spans="1:10" ht="24" customHeight="1" x14ac:dyDescent="0.25">
      <c r="A548" s="314" t="s">
        <v>415</v>
      </c>
      <c r="B548" s="315" t="s">
        <v>433</v>
      </c>
      <c r="C548" s="315" t="s">
        <v>431</v>
      </c>
      <c r="D548" s="314" t="s">
        <v>250</v>
      </c>
      <c r="E548" s="330" t="s">
        <v>417</v>
      </c>
      <c r="F548" s="330"/>
      <c r="G548" s="315" t="s">
        <v>414</v>
      </c>
      <c r="H548" s="316">
        <v>1</v>
      </c>
      <c r="I548" s="317"/>
      <c r="J548" s="317">
        <f t="shared" si="16"/>
        <v>0</v>
      </c>
    </row>
    <row r="549" spans="1:10" ht="24" customHeight="1" x14ac:dyDescent="0.25">
      <c r="A549" s="314" t="s">
        <v>415</v>
      </c>
      <c r="B549" s="315" t="s">
        <v>433</v>
      </c>
      <c r="C549" s="315" t="s">
        <v>431</v>
      </c>
      <c r="D549" s="314" t="s">
        <v>247</v>
      </c>
      <c r="E549" s="330" t="s">
        <v>417</v>
      </c>
      <c r="F549" s="330"/>
      <c r="G549" s="315" t="s">
        <v>414</v>
      </c>
      <c r="H549" s="316">
        <v>1</v>
      </c>
      <c r="I549" s="317"/>
      <c r="J549" s="317">
        <f t="shared" si="16"/>
        <v>0</v>
      </c>
    </row>
    <row r="550" spans="1:10" ht="24" customHeight="1" x14ac:dyDescent="0.25">
      <c r="A550" s="314" t="s">
        <v>415</v>
      </c>
      <c r="B550" s="315" t="s">
        <v>433</v>
      </c>
      <c r="C550" s="315" t="s">
        <v>431</v>
      </c>
      <c r="D550" s="314" t="s">
        <v>238</v>
      </c>
      <c r="E550" s="330" t="s">
        <v>417</v>
      </c>
      <c r="F550" s="330"/>
      <c r="G550" s="315" t="s">
        <v>414</v>
      </c>
      <c r="H550" s="316">
        <v>1</v>
      </c>
      <c r="I550" s="317"/>
      <c r="J550" s="317">
        <f t="shared" si="16"/>
        <v>0</v>
      </c>
    </row>
    <row r="551" spans="1:10" ht="24" customHeight="1" x14ac:dyDescent="0.25">
      <c r="A551" s="314" t="s">
        <v>415</v>
      </c>
      <c r="B551" s="315" t="s">
        <v>433</v>
      </c>
      <c r="C551" s="315" t="s">
        <v>431</v>
      </c>
      <c r="D551" s="314" t="s">
        <v>239</v>
      </c>
      <c r="E551" s="330" t="s">
        <v>417</v>
      </c>
      <c r="F551" s="330"/>
      <c r="G551" s="315" t="s">
        <v>414</v>
      </c>
      <c r="H551" s="316">
        <v>1</v>
      </c>
      <c r="I551" s="317"/>
      <c r="J551" s="317">
        <f t="shared" si="16"/>
        <v>0</v>
      </c>
    </row>
    <row r="552" spans="1:10" ht="24" customHeight="1" x14ac:dyDescent="0.25">
      <c r="A552" s="314" t="s">
        <v>415</v>
      </c>
      <c r="B552" s="315" t="s">
        <v>433</v>
      </c>
      <c r="C552" s="315" t="s">
        <v>431</v>
      </c>
      <c r="D552" s="314" t="s">
        <v>240</v>
      </c>
      <c r="E552" s="330" t="s">
        <v>417</v>
      </c>
      <c r="F552" s="330"/>
      <c r="G552" s="315" t="s">
        <v>414</v>
      </c>
      <c r="H552" s="316">
        <v>1</v>
      </c>
      <c r="I552" s="317"/>
      <c r="J552" s="317">
        <f t="shared" si="16"/>
        <v>0</v>
      </c>
    </row>
    <row r="553" spans="1:10" ht="24" customHeight="1" x14ac:dyDescent="0.25">
      <c r="A553" s="314" t="s">
        <v>415</v>
      </c>
      <c r="B553" s="315" t="s">
        <v>433</v>
      </c>
      <c r="C553" s="315" t="s">
        <v>431</v>
      </c>
      <c r="D553" s="314" t="s">
        <v>242</v>
      </c>
      <c r="E553" s="330" t="s">
        <v>417</v>
      </c>
      <c r="F553" s="330"/>
      <c r="G553" s="315" t="s">
        <v>414</v>
      </c>
      <c r="H553" s="316">
        <v>1</v>
      </c>
      <c r="I553" s="317"/>
      <c r="J553" s="317">
        <f t="shared" si="16"/>
        <v>0</v>
      </c>
    </row>
    <row r="554" spans="1:10" ht="24" customHeight="1" x14ac:dyDescent="0.25">
      <c r="A554" s="314" t="s">
        <v>415</v>
      </c>
      <c r="B554" s="315" t="s">
        <v>433</v>
      </c>
      <c r="C554" s="315" t="s">
        <v>431</v>
      </c>
      <c r="D554" s="314" t="s">
        <v>240</v>
      </c>
      <c r="E554" s="330" t="s">
        <v>417</v>
      </c>
      <c r="F554" s="330"/>
      <c r="G554" s="315" t="s">
        <v>414</v>
      </c>
      <c r="H554" s="316">
        <v>1</v>
      </c>
      <c r="I554" s="317"/>
      <c r="J554" s="317">
        <f t="shared" si="16"/>
        <v>0</v>
      </c>
    </row>
    <row r="555" spans="1:10" ht="24" customHeight="1" x14ac:dyDescent="0.25">
      <c r="A555" s="314" t="s">
        <v>415</v>
      </c>
      <c r="B555" s="315" t="s">
        <v>433</v>
      </c>
      <c r="C555" s="315" t="s">
        <v>431</v>
      </c>
      <c r="D555" s="314" t="s">
        <v>245</v>
      </c>
      <c r="E555" s="330" t="s">
        <v>417</v>
      </c>
      <c r="F555" s="330"/>
      <c r="G555" s="315" t="s">
        <v>414</v>
      </c>
      <c r="H555" s="316">
        <v>1</v>
      </c>
      <c r="I555" s="317"/>
      <c r="J555" s="317">
        <f t="shared" si="16"/>
        <v>0</v>
      </c>
    </row>
    <row r="556" spans="1:10" ht="24" customHeight="1" x14ac:dyDescent="0.25">
      <c r="A556" s="314" t="s">
        <v>415</v>
      </c>
      <c r="B556" s="315" t="s">
        <v>433</v>
      </c>
      <c r="C556" s="315" t="s">
        <v>431</v>
      </c>
      <c r="D556" s="314" t="s">
        <v>246</v>
      </c>
      <c r="E556" s="330" t="s">
        <v>417</v>
      </c>
      <c r="F556" s="330"/>
      <c r="G556" s="315" t="s">
        <v>414</v>
      </c>
      <c r="H556" s="316">
        <v>1</v>
      </c>
      <c r="I556" s="317"/>
      <c r="J556" s="317">
        <f t="shared" si="16"/>
        <v>0</v>
      </c>
    </row>
    <row r="557" spans="1:10" ht="24" customHeight="1" x14ac:dyDescent="0.25">
      <c r="A557" s="314" t="s">
        <v>415</v>
      </c>
      <c r="B557" s="315" t="s">
        <v>433</v>
      </c>
      <c r="C557" s="315" t="s">
        <v>431</v>
      </c>
      <c r="D557" s="314" t="s">
        <v>244</v>
      </c>
      <c r="E557" s="330" t="s">
        <v>417</v>
      </c>
      <c r="F557" s="330"/>
      <c r="G557" s="315" t="s">
        <v>414</v>
      </c>
      <c r="H557" s="316">
        <v>1</v>
      </c>
      <c r="I557" s="317"/>
      <c r="J557" s="317">
        <f t="shared" si="16"/>
        <v>0</v>
      </c>
    </row>
    <row r="558" spans="1:10" ht="24" customHeight="1" x14ac:dyDescent="0.25">
      <c r="A558" s="314" t="s">
        <v>415</v>
      </c>
      <c r="B558" s="315" t="s">
        <v>433</v>
      </c>
      <c r="C558" s="315" t="s">
        <v>431</v>
      </c>
      <c r="D558" s="314" t="s">
        <v>226</v>
      </c>
      <c r="E558" s="330" t="s">
        <v>418</v>
      </c>
      <c r="F558" s="330"/>
      <c r="G558" s="315" t="s">
        <v>414</v>
      </c>
      <c r="H558" s="316">
        <v>1</v>
      </c>
      <c r="I558" s="317"/>
      <c r="J558" s="317">
        <f t="shared" si="16"/>
        <v>0</v>
      </c>
    </row>
    <row r="559" spans="1:10" ht="24" customHeight="1" x14ac:dyDescent="0.25">
      <c r="A559" s="314" t="s">
        <v>415</v>
      </c>
      <c r="B559" s="315" t="s">
        <v>433</v>
      </c>
      <c r="C559" s="315" t="s">
        <v>431</v>
      </c>
      <c r="D559" s="314" t="s">
        <v>227</v>
      </c>
      <c r="E559" s="330" t="s">
        <v>418</v>
      </c>
      <c r="F559" s="330"/>
      <c r="G559" s="315" t="s">
        <v>414</v>
      </c>
      <c r="H559" s="316">
        <v>1</v>
      </c>
      <c r="I559" s="317"/>
      <c r="J559" s="317">
        <f t="shared" si="16"/>
        <v>0</v>
      </c>
    </row>
    <row r="560" spans="1:10" ht="24" customHeight="1" x14ac:dyDescent="0.25">
      <c r="A560" s="314" t="s">
        <v>415</v>
      </c>
      <c r="B560" s="315" t="s">
        <v>433</v>
      </c>
      <c r="C560" s="315" t="s">
        <v>431</v>
      </c>
      <c r="D560" s="314" t="s">
        <v>228</v>
      </c>
      <c r="E560" s="330" t="s">
        <v>418</v>
      </c>
      <c r="F560" s="330"/>
      <c r="G560" s="315" t="s">
        <v>414</v>
      </c>
      <c r="H560" s="316">
        <v>1</v>
      </c>
      <c r="I560" s="317"/>
      <c r="J560" s="317">
        <f t="shared" si="16"/>
        <v>0</v>
      </c>
    </row>
    <row r="561" spans="1:13" ht="24" customHeight="1" x14ac:dyDescent="0.25">
      <c r="A561" s="314" t="s">
        <v>415</v>
      </c>
      <c r="B561" s="315" t="s">
        <v>433</v>
      </c>
      <c r="C561" s="315" t="s">
        <v>431</v>
      </c>
      <c r="D561" s="314" t="s">
        <v>229</v>
      </c>
      <c r="E561" s="330" t="s">
        <v>418</v>
      </c>
      <c r="F561" s="330"/>
      <c r="G561" s="315" t="s">
        <v>414</v>
      </c>
      <c r="H561" s="316">
        <v>1</v>
      </c>
      <c r="I561" s="317"/>
      <c r="J561" s="317">
        <f t="shared" si="16"/>
        <v>0</v>
      </c>
    </row>
    <row r="562" spans="1:13" ht="24" customHeight="1" x14ac:dyDescent="0.25">
      <c r="A562" s="314" t="s">
        <v>415</v>
      </c>
      <c r="B562" s="315" t="s">
        <v>433</v>
      </c>
      <c r="C562" s="315" t="s">
        <v>431</v>
      </c>
      <c r="D562" s="314" t="s">
        <v>230</v>
      </c>
      <c r="E562" s="330" t="s">
        <v>418</v>
      </c>
      <c r="F562" s="330"/>
      <c r="G562" s="315" t="s">
        <v>414</v>
      </c>
      <c r="H562" s="316">
        <v>1</v>
      </c>
      <c r="I562" s="317"/>
      <c r="J562" s="317">
        <f t="shared" si="16"/>
        <v>0</v>
      </c>
    </row>
    <row r="563" spans="1:13" ht="24" customHeight="1" x14ac:dyDescent="0.25">
      <c r="A563" s="314" t="s">
        <v>415</v>
      </c>
      <c r="B563" s="315" t="s">
        <v>433</v>
      </c>
      <c r="C563" s="315" t="s">
        <v>431</v>
      </c>
      <c r="D563" s="314" t="s">
        <v>231</v>
      </c>
      <c r="E563" s="330" t="s">
        <v>418</v>
      </c>
      <c r="F563" s="330"/>
      <c r="G563" s="315" t="s">
        <v>414</v>
      </c>
      <c r="H563" s="316">
        <v>1</v>
      </c>
      <c r="I563" s="317"/>
      <c r="J563" s="317">
        <f t="shared" si="16"/>
        <v>0</v>
      </c>
    </row>
    <row r="564" spans="1:13" ht="24" customHeight="1" x14ac:dyDescent="0.25">
      <c r="A564" s="314" t="s">
        <v>415</v>
      </c>
      <c r="B564" s="315" t="s">
        <v>433</v>
      </c>
      <c r="C564" s="315" t="s">
        <v>431</v>
      </c>
      <c r="D564" s="314" t="s">
        <v>232</v>
      </c>
      <c r="E564" s="330" t="s">
        <v>418</v>
      </c>
      <c r="F564" s="330"/>
      <c r="G564" s="315" t="s">
        <v>414</v>
      </c>
      <c r="H564" s="316">
        <v>1</v>
      </c>
      <c r="I564" s="317"/>
      <c r="J564" s="317">
        <f t="shared" si="16"/>
        <v>0</v>
      </c>
    </row>
    <row r="565" spans="1:13" ht="24" customHeight="1" x14ac:dyDescent="0.25">
      <c r="A565" s="314" t="s">
        <v>415</v>
      </c>
      <c r="B565" s="315" t="s">
        <v>433</v>
      </c>
      <c r="C565" s="315" t="s">
        <v>431</v>
      </c>
      <c r="D565" s="314" t="s">
        <v>234</v>
      </c>
      <c r="E565" s="330" t="s">
        <v>418</v>
      </c>
      <c r="F565" s="330"/>
      <c r="G565" s="315" t="s">
        <v>414</v>
      </c>
      <c r="H565" s="316">
        <v>1</v>
      </c>
      <c r="I565" s="317"/>
      <c r="J565" s="317">
        <f t="shared" si="16"/>
        <v>0</v>
      </c>
    </row>
    <row r="566" spans="1:13" ht="24" customHeight="1" x14ac:dyDescent="0.25">
      <c r="A566" s="314" t="s">
        <v>415</v>
      </c>
      <c r="B566" s="315" t="s">
        <v>433</v>
      </c>
      <c r="C566" s="315" t="s">
        <v>431</v>
      </c>
      <c r="D566" s="314" t="s">
        <v>235</v>
      </c>
      <c r="E566" s="330" t="s">
        <v>418</v>
      </c>
      <c r="F566" s="330"/>
      <c r="G566" s="315" t="s">
        <v>414</v>
      </c>
      <c r="H566" s="316">
        <v>1</v>
      </c>
      <c r="I566" s="317"/>
      <c r="J566" s="317">
        <f t="shared" si="16"/>
        <v>0</v>
      </c>
    </row>
    <row r="567" spans="1:13" ht="24" customHeight="1" x14ac:dyDescent="0.25">
      <c r="A567" s="314" t="s">
        <v>415</v>
      </c>
      <c r="B567" s="315" t="s">
        <v>433</v>
      </c>
      <c r="C567" s="315" t="s">
        <v>431</v>
      </c>
      <c r="D567" s="314" t="s">
        <v>236</v>
      </c>
      <c r="E567" s="330" t="s">
        <v>418</v>
      </c>
      <c r="F567" s="330"/>
      <c r="G567" s="315" t="s">
        <v>414</v>
      </c>
      <c r="H567" s="316">
        <v>1</v>
      </c>
      <c r="I567" s="317"/>
      <c r="J567" s="317">
        <f t="shared" si="16"/>
        <v>0</v>
      </c>
    </row>
    <row r="568" spans="1:13" x14ac:dyDescent="0.25">
      <c r="A568" s="318"/>
      <c r="B568" s="323"/>
      <c r="C568" s="323"/>
      <c r="D568" s="318"/>
      <c r="E568" s="318" t="s">
        <v>419</v>
      </c>
      <c r="F568" s="329">
        <f>M568/$M$2</f>
        <v>0</v>
      </c>
      <c r="G568" s="318" t="s">
        <v>420</v>
      </c>
      <c r="H568" s="319">
        <f>M568-F568</f>
        <v>0</v>
      </c>
      <c r="I568" s="318" t="s">
        <v>421</v>
      </c>
      <c r="J568" s="319">
        <f>F568+H568</f>
        <v>0</v>
      </c>
      <c r="M568" s="429">
        <f>J544+J542</f>
        <v>0</v>
      </c>
    </row>
    <row r="569" spans="1:13" ht="15" customHeight="1" x14ac:dyDescent="0.25">
      <c r="A569" s="318"/>
      <c r="B569" s="323"/>
      <c r="C569" s="323"/>
      <c r="D569" s="318"/>
      <c r="E569" s="318" t="s">
        <v>205</v>
      </c>
      <c r="F569" s="319">
        <f>J541*$G$2</f>
        <v>0</v>
      </c>
      <c r="G569" s="318"/>
      <c r="H569" s="445" t="s">
        <v>206</v>
      </c>
      <c r="I569" s="445"/>
      <c r="J569" s="319">
        <f>J541+F569</f>
        <v>0</v>
      </c>
    </row>
    <row r="570" spans="1:13" ht="24.95" customHeight="1" x14ac:dyDescent="0.25">
      <c r="A570" s="320"/>
      <c r="B570" s="323"/>
      <c r="C570" s="323"/>
      <c r="D570" s="318"/>
      <c r="E570" s="331" t="s">
        <v>434</v>
      </c>
      <c r="F570" s="332"/>
      <c r="G570" s="329">
        <f>TRUNC(J569*0.3,2)</f>
        <v>0</v>
      </c>
      <c r="H570" s="333"/>
      <c r="I570" s="333"/>
      <c r="J570" s="319"/>
    </row>
    <row r="571" spans="1:13" ht="24.95" customHeight="1" x14ac:dyDescent="0.25">
      <c r="A571" s="320"/>
      <c r="B571" s="323"/>
      <c r="C571" s="323"/>
      <c r="D571" s="318"/>
      <c r="E571" s="331" t="s">
        <v>437</v>
      </c>
      <c r="F571" s="332"/>
      <c r="G571" s="329"/>
      <c r="H571" s="333"/>
      <c r="I571" s="333"/>
      <c r="J571" s="334">
        <f>J569+G571+G570</f>
        <v>0</v>
      </c>
    </row>
    <row r="572" spans="1:13" ht="30" customHeight="1" thickBot="1" x14ac:dyDescent="0.3">
      <c r="A572" s="320"/>
      <c r="B572" s="324"/>
      <c r="C572" s="324"/>
      <c r="D572" s="320"/>
      <c r="E572" s="320"/>
      <c r="F572" s="320"/>
      <c r="G572" s="320" t="s">
        <v>422</v>
      </c>
      <c r="H572" s="425">
        <f>12*2</f>
        <v>24</v>
      </c>
      <c r="I572" s="320" t="s">
        <v>423</v>
      </c>
      <c r="J572" s="321">
        <f>H572*J571</f>
        <v>0</v>
      </c>
    </row>
    <row r="573" spans="1:13" ht="0.95" customHeight="1" thickTop="1" x14ac:dyDescent="0.25">
      <c r="A573" s="322"/>
      <c r="B573" s="327"/>
      <c r="C573" s="327"/>
      <c r="D573" s="322"/>
      <c r="E573" s="322"/>
      <c r="F573" s="322"/>
      <c r="G573" s="322"/>
      <c r="H573" s="322"/>
      <c r="I573" s="322"/>
      <c r="J573" s="322"/>
    </row>
    <row r="574" spans="1:13" s="345" customFormat="1" ht="18" customHeight="1" x14ac:dyDescent="0.25">
      <c r="A574" s="344" t="s">
        <v>441</v>
      </c>
      <c r="B574" s="305" t="s">
        <v>406</v>
      </c>
      <c r="C574" s="305" t="s">
        <v>407</v>
      </c>
      <c r="D574" s="344" t="s">
        <v>168</v>
      </c>
      <c r="E574" s="443" t="s">
        <v>408</v>
      </c>
      <c r="F574" s="444"/>
      <c r="G574" s="305" t="s">
        <v>169</v>
      </c>
      <c r="H574" s="304" t="s">
        <v>409</v>
      </c>
      <c r="I574" s="304" t="s">
        <v>410</v>
      </c>
      <c r="J574" s="304" t="s">
        <v>411</v>
      </c>
      <c r="M574" s="426"/>
    </row>
    <row r="575" spans="1:13" s="345" customFormat="1" ht="36" customHeight="1" x14ac:dyDescent="0.25">
      <c r="A575" s="342" t="s">
        <v>412</v>
      </c>
      <c r="B575" s="307"/>
      <c r="C575" s="307"/>
      <c r="D575" s="342" t="s">
        <v>543</v>
      </c>
      <c r="E575" s="441" t="s">
        <v>413</v>
      </c>
      <c r="F575" s="441"/>
      <c r="G575" s="307" t="s">
        <v>414</v>
      </c>
      <c r="H575" s="308">
        <v>1</v>
      </c>
      <c r="I575" s="309">
        <f>SUM(J576:J601)</f>
        <v>0</v>
      </c>
      <c r="J575" s="309">
        <f t="shared" ref="J575:J601" si="17">TRUNC(H575*I575,2)</f>
        <v>0</v>
      </c>
      <c r="M575" s="426"/>
    </row>
    <row r="576" spans="1:13" s="345" customFormat="1" ht="24" customHeight="1" x14ac:dyDescent="0.25">
      <c r="A576" s="343" t="s">
        <v>430</v>
      </c>
      <c r="B576" s="311"/>
      <c r="C576" s="311"/>
      <c r="D576" s="343" t="s">
        <v>544</v>
      </c>
      <c r="E576" s="442" t="s">
        <v>413</v>
      </c>
      <c r="F576" s="442"/>
      <c r="G576" s="311" t="s">
        <v>414</v>
      </c>
      <c r="H576" s="312">
        <v>1</v>
      </c>
      <c r="I576" s="313"/>
      <c r="J576" s="313">
        <f t="shared" si="17"/>
        <v>0</v>
      </c>
      <c r="M576" s="426"/>
    </row>
    <row r="577" spans="1:13" s="345" customFormat="1" ht="31.5" customHeight="1" x14ac:dyDescent="0.25">
      <c r="A577" s="341" t="s">
        <v>415</v>
      </c>
      <c r="B577" s="315"/>
      <c r="C577" s="315"/>
      <c r="D577" s="341" t="s">
        <v>528</v>
      </c>
      <c r="E577" s="436" t="s">
        <v>417</v>
      </c>
      <c r="F577" s="436"/>
      <c r="G577" s="315" t="s">
        <v>414</v>
      </c>
      <c r="H577" s="316">
        <v>1</v>
      </c>
      <c r="I577" s="317"/>
      <c r="J577" s="317">
        <f t="shared" si="17"/>
        <v>0</v>
      </c>
      <c r="M577" s="426"/>
    </row>
    <row r="578" spans="1:13" s="345" customFormat="1" ht="24" customHeight="1" x14ac:dyDescent="0.25">
      <c r="A578" s="341" t="s">
        <v>415</v>
      </c>
      <c r="B578" s="315"/>
      <c r="C578" s="315"/>
      <c r="D578" s="341" t="s">
        <v>543</v>
      </c>
      <c r="E578" s="436" t="s">
        <v>416</v>
      </c>
      <c r="F578" s="436"/>
      <c r="G578" s="315" t="s">
        <v>414</v>
      </c>
      <c r="H578" s="316">
        <v>1</v>
      </c>
      <c r="I578" s="317"/>
      <c r="J578" s="317">
        <f t="shared" si="17"/>
        <v>0</v>
      </c>
      <c r="M578" s="426"/>
    </row>
    <row r="579" spans="1:13" s="345" customFormat="1" ht="24" customHeight="1" x14ac:dyDescent="0.25">
      <c r="A579" s="341" t="s">
        <v>415</v>
      </c>
      <c r="B579" s="315" t="s">
        <v>433</v>
      </c>
      <c r="C579" s="315" t="s">
        <v>431</v>
      </c>
      <c r="D579" s="341" t="s">
        <v>221</v>
      </c>
      <c r="E579" s="330" t="s">
        <v>432</v>
      </c>
      <c r="F579" s="330"/>
      <c r="G579" s="315" t="s">
        <v>414</v>
      </c>
      <c r="H579" s="316">
        <v>1</v>
      </c>
      <c r="I579" s="317"/>
      <c r="J579" s="317">
        <f t="shared" si="17"/>
        <v>0</v>
      </c>
      <c r="M579" s="426"/>
    </row>
    <row r="580" spans="1:13" s="345" customFormat="1" ht="24" customHeight="1" x14ac:dyDescent="0.25">
      <c r="A580" s="341" t="s">
        <v>415</v>
      </c>
      <c r="B580" s="315" t="s">
        <v>433</v>
      </c>
      <c r="C580" s="315" t="s">
        <v>431</v>
      </c>
      <c r="D580" s="341" t="s">
        <v>222</v>
      </c>
      <c r="E580" s="330" t="s">
        <v>432</v>
      </c>
      <c r="F580" s="330"/>
      <c r="G580" s="315" t="s">
        <v>414</v>
      </c>
      <c r="H580" s="316">
        <v>1</v>
      </c>
      <c r="I580" s="317"/>
      <c r="J580" s="317">
        <f t="shared" si="17"/>
        <v>0</v>
      </c>
      <c r="M580" s="426"/>
    </row>
    <row r="581" spans="1:13" s="345" customFormat="1" ht="24" customHeight="1" x14ac:dyDescent="0.25">
      <c r="A581" s="341" t="s">
        <v>415</v>
      </c>
      <c r="B581" s="315" t="s">
        <v>433</v>
      </c>
      <c r="C581" s="315" t="s">
        <v>431</v>
      </c>
      <c r="D581" s="341" t="s">
        <v>249</v>
      </c>
      <c r="E581" s="330" t="s">
        <v>417</v>
      </c>
      <c r="F581" s="330"/>
      <c r="G581" s="315" t="s">
        <v>414</v>
      </c>
      <c r="H581" s="316">
        <v>1</v>
      </c>
      <c r="I581" s="317"/>
      <c r="J581" s="317">
        <f t="shared" si="17"/>
        <v>0</v>
      </c>
      <c r="M581" s="426"/>
    </row>
    <row r="582" spans="1:13" s="345" customFormat="1" ht="24" customHeight="1" x14ac:dyDescent="0.25">
      <c r="A582" s="341" t="s">
        <v>415</v>
      </c>
      <c r="B582" s="315" t="s">
        <v>433</v>
      </c>
      <c r="C582" s="315" t="s">
        <v>431</v>
      </c>
      <c r="D582" s="341" t="s">
        <v>250</v>
      </c>
      <c r="E582" s="330" t="s">
        <v>417</v>
      </c>
      <c r="F582" s="330"/>
      <c r="G582" s="315" t="s">
        <v>414</v>
      </c>
      <c r="H582" s="316">
        <v>1</v>
      </c>
      <c r="I582" s="317"/>
      <c r="J582" s="317">
        <f t="shared" si="17"/>
        <v>0</v>
      </c>
      <c r="M582" s="426"/>
    </row>
    <row r="583" spans="1:13" s="345" customFormat="1" ht="24" customHeight="1" x14ac:dyDescent="0.25">
      <c r="A583" s="341" t="s">
        <v>415</v>
      </c>
      <c r="B583" s="315" t="s">
        <v>433</v>
      </c>
      <c r="C583" s="315" t="s">
        <v>431</v>
      </c>
      <c r="D583" s="341" t="s">
        <v>247</v>
      </c>
      <c r="E583" s="330" t="s">
        <v>417</v>
      </c>
      <c r="F583" s="330"/>
      <c r="G583" s="315" t="s">
        <v>414</v>
      </c>
      <c r="H583" s="316">
        <v>1</v>
      </c>
      <c r="I583" s="317"/>
      <c r="J583" s="317">
        <f t="shared" si="17"/>
        <v>0</v>
      </c>
      <c r="M583" s="426"/>
    </row>
    <row r="584" spans="1:13" s="345" customFormat="1" ht="24" customHeight="1" x14ac:dyDescent="0.25">
      <c r="A584" s="341" t="s">
        <v>415</v>
      </c>
      <c r="B584" s="315" t="s">
        <v>433</v>
      </c>
      <c r="C584" s="315" t="s">
        <v>431</v>
      </c>
      <c r="D584" s="341" t="s">
        <v>238</v>
      </c>
      <c r="E584" s="330" t="s">
        <v>417</v>
      </c>
      <c r="F584" s="330"/>
      <c r="G584" s="315" t="s">
        <v>414</v>
      </c>
      <c r="H584" s="316">
        <v>1</v>
      </c>
      <c r="I584" s="317"/>
      <c r="J584" s="317">
        <f t="shared" si="17"/>
        <v>0</v>
      </c>
      <c r="M584" s="426"/>
    </row>
    <row r="585" spans="1:13" s="345" customFormat="1" ht="24" customHeight="1" x14ac:dyDescent="0.25">
      <c r="A585" s="341" t="s">
        <v>415</v>
      </c>
      <c r="B585" s="315" t="s">
        <v>433</v>
      </c>
      <c r="C585" s="315" t="s">
        <v>431</v>
      </c>
      <c r="D585" s="341" t="s">
        <v>239</v>
      </c>
      <c r="E585" s="330" t="s">
        <v>417</v>
      </c>
      <c r="F585" s="330"/>
      <c r="G585" s="315" t="s">
        <v>414</v>
      </c>
      <c r="H585" s="316">
        <v>1</v>
      </c>
      <c r="I585" s="317"/>
      <c r="J585" s="317">
        <f t="shared" si="17"/>
        <v>0</v>
      </c>
      <c r="M585" s="426"/>
    </row>
    <row r="586" spans="1:13" s="345" customFormat="1" ht="24" customHeight="1" x14ac:dyDescent="0.25">
      <c r="A586" s="341" t="s">
        <v>415</v>
      </c>
      <c r="B586" s="315" t="s">
        <v>433</v>
      </c>
      <c r="C586" s="315" t="s">
        <v>431</v>
      </c>
      <c r="D586" s="341" t="s">
        <v>240</v>
      </c>
      <c r="E586" s="330" t="s">
        <v>417</v>
      </c>
      <c r="F586" s="330"/>
      <c r="G586" s="315" t="s">
        <v>414</v>
      </c>
      <c r="H586" s="316">
        <v>1</v>
      </c>
      <c r="I586" s="317"/>
      <c r="J586" s="317">
        <f t="shared" si="17"/>
        <v>0</v>
      </c>
      <c r="M586" s="426"/>
    </row>
    <row r="587" spans="1:13" s="345" customFormat="1" ht="24" customHeight="1" x14ac:dyDescent="0.25">
      <c r="A587" s="341" t="s">
        <v>415</v>
      </c>
      <c r="B587" s="315" t="s">
        <v>433</v>
      </c>
      <c r="C587" s="315" t="s">
        <v>431</v>
      </c>
      <c r="D587" s="341" t="s">
        <v>242</v>
      </c>
      <c r="E587" s="330" t="s">
        <v>417</v>
      </c>
      <c r="F587" s="330"/>
      <c r="G587" s="315" t="s">
        <v>414</v>
      </c>
      <c r="H587" s="316">
        <v>1</v>
      </c>
      <c r="I587" s="317"/>
      <c r="J587" s="317">
        <f t="shared" si="17"/>
        <v>0</v>
      </c>
      <c r="M587" s="426"/>
    </row>
    <row r="588" spans="1:13" s="345" customFormat="1" ht="24" customHeight="1" x14ac:dyDescent="0.25">
      <c r="A588" s="341" t="s">
        <v>415</v>
      </c>
      <c r="B588" s="315" t="s">
        <v>433</v>
      </c>
      <c r="C588" s="315" t="s">
        <v>431</v>
      </c>
      <c r="D588" s="341" t="s">
        <v>240</v>
      </c>
      <c r="E588" s="330" t="s">
        <v>417</v>
      </c>
      <c r="F588" s="330"/>
      <c r="G588" s="315" t="s">
        <v>414</v>
      </c>
      <c r="H588" s="316">
        <v>1</v>
      </c>
      <c r="I588" s="317"/>
      <c r="J588" s="317">
        <f t="shared" si="17"/>
        <v>0</v>
      </c>
      <c r="M588" s="426"/>
    </row>
    <row r="589" spans="1:13" s="345" customFormat="1" ht="24" customHeight="1" x14ac:dyDescent="0.25">
      <c r="A589" s="341" t="s">
        <v>415</v>
      </c>
      <c r="B589" s="315" t="s">
        <v>433</v>
      </c>
      <c r="C589" s="315" t="s">
        <v>431</v>
      </c>
      <c r="D589" s="341" t="s">
        <v>245</v>
      </c>
      <c r="E589" s="330" t="s">
        <v>417</v>
      </c>
      <c r="F589" s="330"/>
      <c r="G589" s="315" t="s">
        <v>414</v>
      </c>
      <c r="H589" s="316">
        <v>1</v>
      </c>
      <c r="I589" s="317"/>
      <c r="J589" s="317">
        <f t="shared" si="17"/>
        <v>0</v>
      </c>
      <c r="M589" s="426"/>
    </row>
    <row r="590" spans="1:13" s="345" customFormat="1" ht="24" customHeight="1" x14ac:dyDescent="0.25">
      <c r="A590" s="341" t="s">
        <v>415</v>
      </c>
      <c r="B590" s="315" t="s">
        <v>433</v>
      </c>
      <c r="C590" s="315" t="s">
        <v>431</v>
      </c>
      <c r="D590" s="341" t="s">
        <v>246</v>
      </c>
      <c r="E590" s="330" t="s">
        <v>417</v>
      </c>
      <c r="F590" s="330"/>
      <c r="G590" s="315" t="s">
        <v>414</v>
      </c>
      <c r="H590" s="316">
        <v>1</v>
      </c>
      <c r="I590" s="317"/>
      <c r="J590" s="317">
        <f t="shared" si="17"/>
        <v>0</v>
      </c>
      <c r="M590" s="426"/>
    </row>
    <row r="591" spans="1:13" s="345" customFormat="1" ht="24" customHeight="1" x14ac:dyDescent="0.25">
      <c r="A591" s="341" t="s">
        <v>415</v>
      </c>
      <c r="B591" s="315" t="s">
        <v>433</v>
      </c>
      <c r="C591" s="315" t="s">
        <v>431</v>
      </c>
      <c r="D591" s="341" t="s">
        <v>244</v>
      </c>
      <c r="E591" s="330" t="s">
        <v>417</v>
      </c>
      <c r="F591" s="330"/>
      <c r="G591" s="315" t="s">
        <v>414</v>
      </c>
      <c r="H591" s="316">
        <v>1</v>
      </c>
      <c r="I591" s="317"/>
      <c r="J591" s="317">
        <f t="shared" si="17"/>
        <v>0</v>
      </c>
      <c r="M591" s="426"/>
    </row>
    <row r="592" spans="1:13" s="345" customFormat="1" ht="24" customHeight="1" x14ac:dyDescent="0.25">
      <c r="A592" s="341" t="s">
        <v>415</v>
      </c>
      <c r="B592" s="315" t="s">
        <v>433</v>
      </c>
      <c r="C592" s="315" t="s">
        <v>431</v>
      </c>
      <c r="D592" s="341" t="s">
        <v>226</v>
      </c>
      <c r="E592" s="330" t="s">
        <v>418</v>
      </c>
      <c r="F592" s="330"/>
      <c r="G592" s="315" t="s">
        <v>414</v>
      </c>
      <c r="H592" s="316">
        <v>1</v>
      </c>
      <c r="I592" s="317"/>
      <c r="J592" s="317">
        <f t="shared" si="17"/>
        <v>0</v>
      </c>
      <c r="M592" s="426"/>
    </row>
    <row r="593" spans="1:13" s="345" customFormat="1" ht="24" customHeight="1" x14ac:dyDescent="0.25">
      <c r="A593" s="341" t="s">
        <v>415</v>
      </c>
      <c r="B593" s="315" t="s">
        <v>433</v>
      </c>
      <c r="C593" s="315" t="s">
        <v>431</v>
      </c>
      <c r="D593" s="341" t="s">
        <v>227</v>
      </c>
      <c r="E593" s="330" t="s">
        <v>418</v>
      </c>
      <c r="F593" s="330"/>
      <c r="G593" s="315" t="s">
        <v>414</v>
      </c>
      <c r="H593" s="316">
        <v>1</v>
      </c>
      <c r="I593" s="317"/>
      <c r="J593" s="317">
        <f t="shared" si="17"/>
        <v>0</v>
      </c>
      <c r="M593" s="426"/>
    </row>
    <row r="594" spans="1:13" s="345" customFormat="1" ht="24" customHeight="1" x14ac:dyDescent="0.25">
      <c r="A594" s="341" t="s">
        <v>415</v>
      </c>
      <c r="B594" s="315" t="s">
        <v>433</v>
      </c>
      <c r="C594" s="315" t="s">
        <v>431</v>
      </c>
      <c r="D594" s="341" t="s">
        <v>228</v>
      </c>
      <c r="E594" s="330" t="s">
        <v>418</v>
      </c>
      <c r="F594" s="330"/>
      <c r="G594" s="315" t="s">
        <v>414</v>
      </c>
      <c r="H594" s="316">
        <v>1</v>
      </c>
      <c r="I594" s="317"/>
      <c r="J594" s="317">
        <f t="shared" si="17"/>
        <v>0</v>
      </c>
      <c r="M594" s="426"/>
    </row>
    <row r="595" spans="1:13" s="345" customFormat="1" ht="24" customHeight="1" x14ac:dyDescent="0.25">
      <c r="A595" s="341" t="s">
        <v>415</v>
      </c>
      <c r="B595" s="315" t="s">
        <v>433</v>
      </c>
      <c r="C595" s="315" t="s">
        <v>431</v>
      </c>
      <c r="D595" s="341" t="s">
        <v>229</v>
      </c>
      <c r="E595" s="330" t="s">
        <v>418</v>
      </c>
      <c r="F595" s="330"/>
      <c r="G595" s="315" t="s">
        <v>414</v>
      </c>
      <c r="H595" s="316">
        <v>1</v>
      </c>
      <c r="I595" s="317"/>
      <c r="J595" s="317">
        <f t="shared" si="17"/>
        <v>0</v>
      </c>
      <c r="M595" s="426"/>
    </row>
    <row r="596" spans="1:13" s="345" customFormat="1" ht="24" customHeight="1" x14ac:dyDescent="0.25">
      <c r="A596" s="341" t="s">
        <v>415</v>
      </c>
      <c r="B596" s="315" t="s">
        <v>433</v>
      </c>
      <c r="C596" s="315" t="s">
        <v>431</v>
      </c>
      <c r="D596" s="341" t="s">
        <v>230</v>
      </c>
      <c r="E596" s="330" t="s">
        <v>418</v>
      </c>
      <c r="F596" s="330"/>
      <c r="G596" s="315" t="s">
        <v>414</v>
      </c>
      <c r="H596" s="316">
        <v>1</v>
      </c>
      <c r="I596" s="317"/>
      <c r="J596" s="317">
        <f t="shared" si="17"/>
        <v>0</v>
      </c>
      <c r="M596" s="426"/>
    </row>
    <row r="597" spans="1:13" s="345" customFormat="1" ht="24" customHeight="1" x14ac:dyDescent="0.25">
      <c r="A597" s="341" t="s">
        <v>415</v>
      </c>
      <c r="B597" s="315" t="s">
        <v>433</v>
      </c>
      <c r="C597" s="315" t="s">
        <v>431</v>
      </c>
      <c r="D597" s="341" t="s">
        <v>231</v>
      </c>
      <c r="E597" s="330" t="s">
        <v>418</v>
      </c>
      <c r="F597" s="330"/>
      <c r="G597" s="315" t="s">
        <v>414</v>
      </c>
      <c r="H597" s="316">
        <v>1</v>
      </c>
      <c r="I597" s="317"/>
      <c r="J597" s="317">
        <f t="shared" si="17"/>
        <v>0</v>
      </c>
      <c r="M597" s="426"/>
    </row>
    <row r="598" spans="1:13" s="345" customFormat="1" ht="24" customHeight="1" x14ac:dyDescent="0.25">
      <c r="A598" s="341" t="s">
        <v>415</v>
      </c>
      <c r="B598" s="315" t="s">
        <v>433</v>
      </c>
      <c r="C598" s="315" t="s">
        <v>431</v>
      </c>
      <c r="D598" s="341" t="s">
        <v>232</v>
      </c>
      <c r="E598" s="330" t="s">
        <v>418</v>
      </c>
      <c r="F598" s="330"/>
      <c r="G598" s="315" t="s">
        <v>414</v>
      </c>
      <c r="H598" s="316">
        <v>1</v>
      </c>
      <c r="I598" s="317"/>
      <c r="J598" s="317">
        <f t="shared" si="17"/>
        <v>0</v>
      </c>
      <c r="M598" s="426"/>
    </row>
    <row r="599" spans="1:13" s="345" customFormat="1" ht="24" customHeight="1" x14ac:dyDescent="0.25">
      <c r="A599" s="341" t="s">
        <v>415</v>
      </c>
      <c r="B599" s="315" t="s">
        <v>433</v>
      </c>
      <c r="C599" s="315" t="s">
        <v>431</v>
      </c>
      <c r="D599" s="341" t="s">
        <v>234</v>
      </c>
      <c r="E599" s="330" t="s">
        <v>418</v>
      </c>
      <c r="F599" s="330"/>
      <c r="G599" s="315" t="s">
        <v>414</v>
      </c>
      <c r="H599" s="316">
        <v>1</v>
      </c>
      <c r="I599" s="317"/>
      <c r="J599" s="317">
        <f t="shared" si="17"/>
        <v>0</v>
      </c>
      <c r="M599" s="426"/>
    </row>
    <row r="600" spans="1:13" s="345" customFormat="1" ht="24" customHeight="1" x14ac:dyDescent="0.25">
      <c r="A600" s="341" t="s">
        <v>415</v>
      </c>
      <c r="B600" s="315" t="s">
        <v>433</v>
      </c>
      <c r="C600" s="315" t="s">
        <v>431</v>
      </c>
      <c r="D600" s="341" t="s">
        <v>235</v>
      </c>
      <c r="E600" s="330" t="s">
        <v>418</v>
      </c>
      <c r="F600" s="330"/>
      <c r="G600" s="315" t="s">
        <v>414</v>
      </c>
      <c r="H600" s="316">
        <v>1</v>
      </c>
      <c r="I600" s="317"/>
      <c r="J600" s="317">
        <f t="shared" si="17"/>
        <v>0</v>
      </c>
      <c r="M600" s="426"/>
    </row>
    <row r="601" spans="1:13" s="345" customFormat="1" ht="24" customHeight="1" x14ac:dyDescent="0.25">
      <c r="A601" s="341" t="s">
        <v>415</v>
      </c>
      <c r="B601" s="315" t="s">
        <v>433</v>
      </c>
      <c r="C601" s="315" t="s">
        <v>431</v>
      </c>
      <c r="D601" s="341" t="s">
        <v>236</v>
      </c>
      <c r="E601" s="330" t="s">
        <v>418</v>
      </c>
      <c r="F601" s="330"/>
      <c r="G601" s="315" t="s">
        <v>414</v>
      </c>
      <c r="H601" s="316">
        <v>1</v>
      </c>
      <c r="I601" s="317"/>
      <c r="J601" s="317">
        <f t="shared" si="17"/>
        <v>0</v>
      </c>
      <c r="M601" s="426"/>
    </row>
    <row r="602" spans="1:13" s="345" customFormat="1" x14ac:dyDescent="0.25">
      <c r="A602" s="340"/>
      <c r="B602" s="323"/>
      <c r="C602" s="323"/>
      <c r="D602" s="340"/>
      <c r="E602" s="340" t="s">
        <v>419</v>
      </c>
      <c r="F602" s="329">
        <f>M602/$M$2</f>
        <v>0</v>
      </c>
      <c r="G602" s="340" t="s">
        <v>420</v>
      </c>
      <c r="H602" s="319">
        <f>M602-F602</f>
        <v>0</v>
      </c>
      <c r="I602" s="340" t="s">
        <v>421</v>
      </c>
      <c r="J602" s="319">
        <f>F602+H602</f>
        <v>0</v>
      </c>
      <c r="M602" s="429">
        <f>J578+J576</f>
        <v>0</v>
      </c>
    </row>
    <row r="603" spans="1:13" s="345" customFormat="1" ht="15" customHeight="1" x14ac:dyDescent="0.25">
      <c r="A603" s="340"/>
      <c r="B603" s="323"/>
      <c r="C603" s="323"/>
      <c r="D603" s="340"/>
      <c r="E603" s="340" t="s">
        <v>205</v>
      </c>
      <c r="F603" s="319">
        <f>J575*$G$2</f>
        <v>0</v>
      </c>
      <c r="G603" s="340"/>
      <c r="H603" s="445" t="s">
        <v>206</v>
      </c>
      <c r="I603" s="445"/>
      <c r="J603" s="319">
        <f>J575+F603</f>
        <v>0</v>
      </c>
      <c r="M603" s="426"/>
    </row>
    <row r="604" spans="1:13" s="345" customFormat="1" ht="24.95" customHeight="1" x14ac:dyDescent="0.25">
      <c r="A604" s="320"/>
      <c r="B604" s="323"/>
      <c r="C604" s="323"/>
      <c r="D604" s="340"/>
      <c r="E604" s="331" t="s">
        <v>434</v>
      </c>
      <c r="F604" s="332"/>
      <c r="G604" s="329">
        <f>TRUNC(J603*0.3,2)</f>
        <v>0</v>
      </c>
      <c r="H604" s="333"/>
      <c r="I604" s="333"/>
      <c r="J604" s="319"/>
      <c r="M604" s="426"/>
    </row>
    <row r="605" spans="1:13" s="345" customFormat="1" ht="24.95" customHeight="1" x14ac:dyDescent="0.25">
      <c r="A605" s="320"/>
      <c r="B605" s="323"/>
      <c r="C605" s="323"/>
      <c r="D605" s="340"/>
      <c r="E605" s="331" t="s">
        <v>437</v>
      </c>
      <c r="F605" s="332"/>
      <c r="G605" s="329"/>
      <c r="H605" s="333"/>
      <c r="I605" s="333"/>
      <c r="J605" s="334">
        <f>J603+G605+G604</f>
        <v>0</v>
      </c>
      <c r="M605" s="426"/>
    </row>
    <row r="606" spans="1:13" s="345" customFormat="1" ht="30" customHeight="1" x14ac:dyDescent="0.25">
      <c r="A606" s="320"/>
      <c r="B606" s="324"/>
      <c r="C606" s="324"/>
      <c r="D606" s="320"/>
      <c r="E606" s="320"/>
      <c r="F606" s="320"/>
      <c r="G606" s="320" t="s">
        <v>422</v>
      </c>
      <c r="H606" s="423">
        <f>12*2</f>
        <v>24</v>
      </c>
      <c r="I606" s="320" t="s">
        <v>423</v>
      </c>
      <c r="J606" s="321">
        <f>H606*J605</f>
        <v>0</v>
      </c>
      <c r="M606" s="426"/>
    </row>
    <row r="607" spans="1:13" s="345" customFormat="1" ht="18" customHeight="1" x14ac:dyDescent="0.25">
      <c r="A607" s="344" t="s">
        <v>442</v>
      </c>
      <c r="B607" s="305" t="s">
        <v>406</v>
      </c>
      <c r="C607" s="305" t="s">
        <v>407</v>
      </c>
      <c r="D607" s="344" t="s">
        <v>168</v>
      </c>
      <c r="E607" s="443" t="s">
        <v>408</v>
      </c>
      <c r="F607" s="444"/>
      <c r="G607" s="305" t="s">
        <v>169</v>
      </c>
      <c r="H607" s="304" t="s">
        <v>409</v>
      </c>
      <c r="I607" s="304" t="s">
        <v>410</v>
      </c>
      <c r="J607" s="304" t="s">
        <v>411</v>
      </c>
      <c r="M607" s="426"/>
    </row>
    <row r="608" spans="1:13" s="345" customFormat="1" ht="36" customHeight="1" x14ac:dyDescent="0.25">
      <c r="A608" s="342" t="s">
        <v>412</v>
      </c>
      <c r="B608" s="307"/>
      <c r="C608" s="307"/>
      <c r="D608" s="342" t="s">
        <v>573</v>
      </c>
      <c r="E608" s="441" t="s">
        <v>413</v>
      </c>
      <c r="F608" s="441"/>
      <c r="G608" s="307" t="s">
        <v>414</v>
      </c>
      <c r="H608" s="308">
        <v>1</v>
      </c>
      <c r="I608" s="309">
        <f>SUM(J609:J634)</f>
        <v>0</v>
      </c>
      <c r="J608" s="309">
        <f t="shared" ref="J608:J634" si="18">TRUNC(H608*I608,2)</f>
        <v>0</v>
      </c>
      <c r="M608" s="426"/>
    </row>
    <row r="609" spans="1:13" s="345" customFormat="1" ht="24" customHeight="1" x14ac:dyDescent="0.25">
      <c r="A609" s="343" t="s">
        <v>430</v>
      </c>
      <c r="B609" s="311"/>
      <c r="C609" s="311"/>
      <c r="D609" s="343" t="s">
        <v>545</v>
      </c>
      <c r="E609" s="442" t="s">
        <v>413</v>
      </c>
      <c r="F609" s="442"/>
      <c r="G609" s="311" t="s">
        <v>414</v>
      </c>
      <c r="H609" s="312">
        <v>1</v>
      </c>
      <c r="I609" s="313"/>
      <c r="J609" s="313">
        <f t="shared" si="18"/>
        <v>0</v>
      </c>
      <c r="M609" s="426"/>
    </row>
    <row r="610" spans="1:13" s="345" customFormat="1" ht="31.5" customHeight="1" x14ac:dyDescent="0.25">
      <c r="A610" s="341" t="s">
        <v>415</v>
      </c>
      <c r="B610" s="315"/>
      <c r="C610" s="315"/>
      <c r="D610" s="341" t="s">
        <v>513</v>
      </c>
      <c r="E610" s="436" t="s">
        <v>417</v>
      </c>
      <c r="F610" s="436"/>
      <c r="G610" s="315" t="s">
        <v>414</v>
      </c>
      <c r="H610" s="316">
        <v>1</v>
      </c>
      <c r="I610" s="317"/>
      <c r="J610" s="317">
        <f t="shared" si="18"/>
        <v>0</v>
      </c>
      <c r="M610" s="426"/>
    </row>
    <row r="611" spans="1:13" s="345" customFormat="1" ht="24" customHeight="1" x14ac:dyDescent="0.25">
      <c r="A611" s="341" t="s">
        <v>415</v>
      </c>
      <c r="B611" s="315"/>
      <c r="C611" s="315"/>
      <c r="D611" s="341" t="s">
        <v>546</v>
      </c>
      <c r="E611" s="436" t="s">
        <v>416</v>
      </c>
      <c r="F611" s="436"/>
      <c r="G611" s="315" t="s">
        <v>414</v>
      </c>
      <c r="H611" s="316">
        <v>1</v>
      </c>
      <c r="I611" s="317"/>
      <c r="J611" s="317">
        <f t="shared" si="18"/>
        <v>0</v>
      </c>
      <c r="M611" s="426"/>
    </row>
    <row r="612" spans="1:13" s="345" customFormat="1" ht="24" customHeight="1" x14ac:dyDescent="0.25">
      <c r="A612" s="341" t="s">
        <v>415</v>
      </c>
      <c r="B612" s="315" t="s">
        <v>433</v>
      </c>
      <c r="C612" s="315" t="s">
        <v>431</v>
      </c>
      <c r="D612" s="341" t="s">
        <v>221</v>
      </c>
      <c r="E612" s="436" t="s">
        <v>432</v>
      </c>
      <c r="F612" s="436"/>
      <c r="G612" s="315" t="s">
        <v>414</v>
      </c>
      <c r="H612" s="316">
        <v>1</v>
      </c>
      <c r="I612" s="317"/>
      <c r="J612" s="317">
        <f t="shared" si="18"/>
        <v>0</v>
      </c>
      <c r="M612" s="426"/>
    </row>
    <row r="613" spans="1:13" s="345" customFormat="1" ht="24" customHeight="1" x14ac:dyDescent="0.25">
      <c r="A613" s="341" t="s">
        <v>415</v>
      </c>
      <c r="B613" s="315" t="s">
        <v>433</v>
      </c>
      <c r="C613" s="315" t="s">
        <v>431</v>
      </c>
      <c r="D613" s="341" t="s">
        <v>222</v>
      </c>
      <c r="E613" s="436" t="s">
        <v>432</v>
      </c>
      <c r="F613" s="436"/>
      <c r="G613" s="315" t="s">
        <v>414</v>
      </c>
      <c r="H613" s="316">
        <v>1</v>
      </c>
      <c r="I613" s="317"/>
      <c r="J613" s="317">
        <f t="shared" si="18"/>
        <v>0</v>
      </c>
      <c r="M613" s="426"/>
    </row>
    <row r="614" spans="1:13" s="345" customFormat="1" ht="24" customHeight="1" x14ac:dyDescent="0.25">
      <c r="A614" s="341" t="s">
        <v>415</v>
      </c>
      <c r="B614" s="315" t="s">
        <v>433</v>
      </c>
      <c r="C614" s="315" t="s">
        <v>431</v>
      </c>
      <c r="D614" s="341" t="s">
        <v>249</v>
      </c>
      <c r="E614" s="436" t="s">
        <v>417</v>
      </c>
      <c r="F614" s="436"/>
      <c r="G614" s="315" t="s">
        <v>414</v>
      </c>
      <c r="H614" s="316">
        <v>1</v>
      </c>
      <c r="I614" s="317"/>
      <c r="J614" s="317">
        <f t="shared" si="18"/>
        <v>0</v>
      </c>
      <c r="M614" s="426"/>
    </row>
    <row r="615" spans="1:13" s="345" customFormat="1" ht="24" customHeight="1" x14ac:dyDescent="0.25">
      <c r="A615" s="341" t="s">
        <v>415</v>
      </c>
      <c r="B615" s="315" t="s">
        <v>433</v>
      </c>
      <c r="C615" s="315" t="s">
        <v>431</v>
      </c>
      <c r="D615" s="341" t="s">
        <v>250</v>
      </c>
      <c r="E615" s="436" t="s">
        <v>417</v>
      </c>
      <c r="F615" s="436"/>
      <c r="G615" s="315" t="s">
        <v>414</v>
      </c>
      <c r="H615" s="316">
        <v>1</v>
      </c>
      <c r="I615" s="317"/>
      <c r="J615" s="317">
        <f t="shared" si="18"/>
        <v>0</v>
      </c>
      <c r="M615" s="426"/>
    </row>
    <row r="616" spans="1:13" s="345" customFormat="1" ht="24" customHeight="1" x14ac:dyDescent="0.25">
      <c r="A616" s="341" t="s">
        <v>415</v>
      </c>
      <c r="B616" s="315" t="s">
        <v>433</v>
      </c>
      <c r="C616" s="315" t="s">
        <v>431</v>
      </c>
      <c r="D616" s="341" t="s">
        <v>247</v>
      </c>
      <c r="E616" s="436" t="s">
        <v>417</v>
      </c>
      <c r="F616" s="436"/>
      <c r="G616" s="315" t="s">
        <v>414</v>
      </c>
      <c r="H616" s="316">
        <v>1</v>
      </c>
      <c r="I616" s="317"/>
      <c r="J616" s="317">
        <f t="shared" si="18"/>
        <v>0</v>
      </c>
      <c r="M616" s="426"/>
    </row>
    <row r="617" spans="1:13" s="345" customFormat="1" ht="24" customHeight="1" x14ac:dyDescent="0.25">
      <c r="A617" s="341" t="s">
        <v>415</v>
      </c>
      <c r="B617" s="315" t="s">
        <v>433</v>
      </c>
      <c r="C617" s="315" t="s">
        <v>431</v>
      </c>
      <c r="D617" s="341" t="s">
        <v>238</v>
      </c>
      <c r="E617" s="436" t="s">
        <v>417</v>
      </c>
      <c r="F617" s="436"/>
      <c r="G617" s="315" t="s">
        <v>414</v>
      </c>
      <c r="H617" s="316">
        <v>1</v>
      </c>
      <c r="I617" s="317"/>
      <c r="J617" s="317">
        <f t="shared" si="18"/>
        <v>0</v>
      </c>
      <c r="M617" s="426"/>
    </row>
    <row r="618" spans="1:13" s="345" customFormat="1" ht="24" customHeight="1" x14ac:dyDescent="0.25">
      <c r="A618" s="341" t="s">
        <v>415</v>
      </c>
      <c r="B618" s="315" t="s">
        <v>433</v>
      </c>
      <c r="C618" s="315" t="s">
        <v>431</v>
      </c>
      <c r="D618" s="341" t="s">
        <v>239</v>
      </c>
      <c r="E618" s="436" t="s">
        <v>417</v>
      </c>
      <c r="F618" s="436"/>
      <c r="G618" s="315" t="s">
        <v>414</v>
      </c>
      <c r="H618" s="316">
        <v>1</v>
      </c>
      <c r="I618" s="317"/>
      <c r="J618" s="317">
        <f t="shared" si="18"/>
        <v>0</v>
      </c>
      <c r="M618" s="426"/>
    </row>
    <row r="619" spans="1:13" s="345" customFormat="1" ht="24" customHeight="1" x14ac:dyDescent="0.25">
      <c r="A619" s="341" t="s">
        <v>415</v>
      </c>
      <c r="B619" s="315" t="s">
        <v>433</v>
      </c>
      <c r="C619" s="315" t="s">
        <v>431</v>
      </c>
      <c r="D619" s="341" t="s">
        <v>240</v>
      </c>
      <c r="E619" s="436" t="s">
        <v>417</v>
      </c>
      <c r="F619" s="436"/>
      <c r="G619" s="315" t="s">
        <v>414</v>
      </c>
      <c r="H619" s="316">
        <v>1</v>
      </c>
      <c r="I619" s="317"/>
      <c r="J619" s="317">
        <f t="shared" si="18"/>
        <v>0</v>
      </c>
      <c r="M619" s="426"/>
    </row>
    <row r="620" spans="1:13" s="345" customFormat="1" ht="24" customHeight="1" x14ac:dyDescent="0.25">
      <c r="A620" s="341" t="s">
        <v>415</v>
      </c>
      <c r="B620" s="315" t="s">
        <v>433</v>
      </c>
      <c r="C620" s="315" t="s">
        <v>431</v>
      </c>
      <c r="D620" s="341" t="s">
        <v>242</v>
      </c>
      <c r="E620" s="436" t="s">
        <v>417</v>
      </c>
      <c r="F620" s="436"/>
      <c r="G620" s="315" t="s">
        <v>414</v>
      </c>
      <c r="H620" s="316">
        <v>1</v>
      </c>
      <c r="I620" s="317"/>
      <c r="J620" s="317">
        <f t="shared" si="18"/>
        <v>0</v>
      </c>
      <c r="M620" s="426"/>
    </row>
    <row r="621" spans="1:13" s="345" customFormat="1" ht="24" customHeight="1" x14ac:dyDescent="0.25">
      <c r="A621" s="341" t="s">
        <v>415</v>
      </c>
      <c r="B621" s="315" t="s">
        <v>433</v>
      </c>
      <c r="C621" s="315" t="s">
        <v>431</v>
      </c>
      <c r="D621" s="341" t="s">
        <v>240</v>
      </c>
      <c r="E621" s="436" t="s">
        <v>417</v>
      </c>
      <c r="F621" s="436"/>
      <c r="G621" s="315" t="s">
        <v>414</v>
      </c>
      <c r="H621" s="316">
        <v>1</v>
      </c>
      <c r="I621" s="317"/>
      <c r="J621" s="317">
        <f t="shared" si="18"/>
        <v>0</v>
      </c>
      <c r="M621" s="426"/>
    </row>
    <row r="622" spans="1:13" s="345" customFormat="1" ht="24" customHeight="1" x14ac:dyDescent="0.25">
      <c r="A622" s="341" t="s">
        <v>415</v>
      </c>
      <c r="B622" s="315" t="s">
        <v>433</v>
      </c>
      <c r="C622" s="315" t="s">
        <v>431</v>
      </c>
      <c r="D622" s="341" t="s">
        <v>245</v>
      </c>
      <c r="E622" s="436" t="s">
        <v>417</v>
      </c>
      <c r="F622" s="436"/>
      <c r="G622" s="315" t="s">
        <v>414</v>
      </c>
      <c r="H622" s="316">
        <v>1</v>
      </c>
      <c r="I622" s="317"/>
      <c r="J622" s="317">
        <f t="shared" si="18"/>
        <v>0</v>
      </c>
      <c r="M622" s="426"/>
    </row>
    <row r="623" spans="1:13" s="345" customFormat="1" ht="24" customHeight="1" x14ac:dyDescent="0.25">
      <c r="A623" s="341" t="s">
        <v>415</v>
      </c>
      <c r="B623" s="315" t="s">
        <v>433</v>
      </c>
      <c r="C623" s="315" t="s">
        <v>431</v>
      </c>
      <c r="D623" s="341" t="s">
        <v>246</v>
      </c>
      <c r="E623" s="436" t="s">
        <v>417</v>
      </c>
      <c r="F623" s="436"/>
      <c r="G623" s="315" t="s">
        <v>414</v>
      </c>
      <c r="H623" s="316">
        <v>1</v>
      </c>
      <c r="I623" s="317"/>
      <c r="J623" s="317">
        <f t="shared" si="18"/>
        <v>0</v>
      </c>
      <c r="M623" s="426"/>
    </row>
    <row r="624" spans="1:13" s="345" customFormat="1" ht="24" customHeight="1" x14ac:dyDescent="0.25">
      <c r="A624" s="341" t="s">
        <v>415</v>
      </c>
      <c r="B624" s="315" t="s">
        <v>433</v>
      </c>
      <c r="C624" s="315" t="s">
        <v>431</v>
      </c>
      <c r="D624" s="341" t="s">
        <v>244</v>
      </c>
      <c r="E624" s="436" t="s">
        <v>417</v>
      </c>
      <c r="F624" s="436"/>
      <c r="G624" s="315" t="s">
        <v>414</v>
      </c>
      <c r="H624" s="316">
        <v>1</v>
      </c>
      <c r="I624" s="317"/>
      <c r="J624" s="317">
        <f t="shared" si="18"/>
        <v>0</v>
      </c>
      <c r="M624" s="426"/>
    </row>
    <row r="625" spans="1:13" s="345" customFormat="1" ht="24" customHeight="1" x14ac:dyDescent="0.25">
      <c r="A625" s="341" t="s">
        <v>415</v>
      </c>
      <c r="B625" s="315" t="s">
        <v>433</v>
      </c>
      <c r="C625" s="315" t="s">
        <v>431</v>
      </c>
      <c r="D625" s="341" t="s">
        <v>226</v>
      </c>
      <c r="E625" s="436" t="s">
        <v>418</v>
      </c>
      <c r="F625" s="436"/>
      <c r="G625" s="315" t="s">
        <v>414</v>
      </c>
      <c r="H625" s="316">
        <v>1</v>
      </c>
      <c r="I625" s="317"/>
      <c r="J625" s="317">
        <f t="shared" si="18"/>
        <v>0</v>
      </c>
      <c r="M625" s="426"/>
    </row>
    <row r="626" spans="1:13" s="345" customFormat="1" ht="24" customHeight="1" x14ac:dyDescent="0.25">
      <c r="A626" s="341" t="s">
        <v>415</v>
      </c>
      <c r="B626" s="315" t="s">
        <v>433</v>
      </c>
      <c r="C626" s="315" t="s">
        <v>431</v>
      </c>
      <c r="D626" s="341" t="s">
        <v>227</v>
      </c>
      <c r="E626" s="436" t="s">
        <v>418</v>
      </c>
      <c r="F626" s="436"/>
      <c r="G626" s="315" t="s">
        <v>414</v>
      </c>
      <c r="H626" s="316">
        <v>1</v>
      </c>
      <c r="I626" s="317"/>
      <c r="J626" s="317">
        <f t="shared" si="18"/>
        <v>0</v>
      </c>
      <c r="M626" s="426"/>
    </row>
    <row r="627" spans="1:13" s="345" customFormat="1" ht="24" customHeight="1" x14ac:dyDescent="0.25">
      <c r="A627" s="341" t="s">
        <v>415</v>
      </c>
      <c r="B627" s="315" t="s">
        <v>433</v>
      </c>
      <c r="C627" s="315" t="s">
        <v>431</v>
      </c>
      <c r="D627" s="341" t="s">
        <v>228</v>
      </c>
      <c r="E627" s="436" t="s">
        <v>418</v>
      </c>
      <c r="F627" s="436"/>
      <c r="G627" s="315" t="s">
        <v>414</v>
      </c>
      <c r="H627" s="316">
        <v>1</v>
      </c>
      <c r="I627" s="317"/>
      <c r="J627" s="317">
        <f t="shared" si="18"/>
        <v>0</v>
      </c>
      <c r="M627" s="426"/>
    </row>
    <row r="628" spans="1:13" s="345" customFormat="1" ht="24" customHeight="1" x14ac:dyDescent="0.25">
      <c r="A628" s="341" t="s">
        <v>415</v>
      </c>
      <c r="B628" s="315" t="s">
        <v>433</v>
      </c>
      <c r="C628" s="315" t="s">
        <v>431</v>
      </c>
      <c r="D628" s="341" t="s">
        <v>229</v>
      </c>
      <c r="E628" s="436" t="s">
        <v>418</v>
      </c>
      <c r="F628" s="436"/>
      <c r="G628" s="315" t="s">
        <v>414</v>
      </c>
      <c r="H628" s="316">
        <v>1</v>
      </c>
      <c r="I628" s="317"/>
      <c r="J628" s="317">
        <f t="shared" si="18"/>
        <v>0</v>
      </c>
      <c r="M628" s="426"/>
    </row>
    <row r="629" spans="1:13" s="345" customFormat="1" ht="24" customHeight="1" x14ac:dyDescent="0.25">
      <c r="A629" s="341" t="s">
        <v>415</v>
      </c>
      <c r="B629" s="315" t="s">
        <v>433</v>
      </c>
      <c r="C629" s="315" t="s">
        <v>431</v>
      </c>
      <c r="D629" s="341" t="s">
        <v>230</v>
      </c>
      <c r="E629" s="436" t="s">
        <v>418</v>
      </c>
      <c r="F629" s="436"/>
      <c r="G629" s="315" t="s">
        <v>414</v>
      </c>
      <c r="H629" s="316">
        <v>1</v>
      </c>
      <c r="I629" s="317"/>
      <c r="J629" s="317">
        <f t="shared" si="18"/>
        <v>0</v>
      </c>
      <c r="M629" s="426"/>
    </row>
    <row r="630" spans="1:13" s="345" customFormat="1" ht="24" customHeight="1" x14ac:dyDescent="0.25">
      <c r="A630" s="341" t="s">
        <v>415</v>
      </c>
      <c r="B630" s="315" t="s">
        <v>433</v>
      </c>
      <c r="C630" s="315" t="s">
        <v>431</v>
      </c>
      <c r="D630" s="341" t="s">
        <v>231</v>
      </c>
      <c r="E630" s="436" t="s">
        <v>418</v>
      </c>
      <c r="F630" s="436"/>
      <c r="G630" s="315" t="s">
        <v>414</v>
      </c>
      <c r="H630" s="316">
        <v>1</v>
      </c>
      <c r="I630" s="317"/>
      <c r="J630" s="317">
        <f t="shared" si="18"/>
        <v>0</v>
      </c>
      <c r="M630" s="426"/>
    </row>
    <row r="631" spans="1:13" s="345" customFormat="1" ht="24" customHeight="1" x14ac:dyDescent="0.25">
      <c r="A631" s="341" t="s">
        <v>415</v>
      </c>
      <c r="B631" s="315" t="s">
        <v>433</v>
      </c>
      <c r="C631" s="315" t="s">
        <v>431</v>
      </c>
      <c r="D631" s="341" t="s">
        <v>232</v>
      </c>
      <c r="E631" s="436" t="s">
        <v>418</v>
      </c>
      <c r="F631" s="436"/>
      <c r="G631" s="315" t="s">
        <v>414</v>
      </c>
      <c r="H631" s="316">
        <v>1</v>
      </c>
      <c r="I631" s="317"/>
      <c r="J631" s="317">
        <f t="shared" si="18"/>
        <v>0</v>
      </c>
      <c r="M631" s="426"/>
    </row>
    <row r="632" spans="1:13" s="345" customFormat="1" ht="24" customHeight="1" x14ac:dyDescent="0.25">
      <c r="A632" s="341" t="s">
        <v>415</v>
      </c>
      <c r="B632" s="315" t="s">
        <v>433</v>
      </c>
      <c r="C632" s="315" t="s">
        <v>431</v>
      </c>
      <c r="D632" s="341" t="s">
        <v>234</v>
      </c>
      <c r="E632" s="436" t="s">
        <v>418</v>
      </c>
      <c r="F632" s="436"/>
      <c r="G632" s="315" t="s">
        <v>414</v>
      </c>
      <c r="H632" s="316">
        <v>1</v>
      </c>
      <c r="I632" s="317"/>
      <c r="J632" s="317">
        <f t="shared" si="18"/>
        <v>0</v>
      </c>
      <c r="M632" s="426"/>
    </row>
    <row r="633" spans="1:13" s="345" customFormat="1" ht="24" customHeight="1" x14ac:dyDescent="0.25">
      <c r="A633" s="341" t="s">
        <v>415</v>
      </c>
      <c r="B633" s="315" t="s">
        <v>433</v>
      </c>
      <c r="C633" s="315" t="s">
        <v>431</v>
      </c>
      <c r="D633" s="341" t="s">
        <v>235</v>
      </c>
      <c r="E633" s="436" t="s">
        <v>418</v>
      </c>
      <c r="F633" s="436"/>
      <c r="G633" s="315" t="s">
        <v>414</v>
      </c>
      <c r="H633" s="316">
        <v>1</v>
      </c>
      <c r="I633" s="317"/>
      <c r="J633" s="317">
        <f t="shared" si="18"/>
        <v>0</v>
      </c>
      <c r="M633" s="426"/>
    </row>
    <row r="634" spans="1:13" s="345" customFormat="1" ht="24" customHeight="1" x14ac:dyDescent="0.25">
      <c r="A634" s="341" t="s">
        <v>415</v>
      </c>
      <c r="B634" s="315" t="s">
        <v>433</v>
      </c>
      <c r="C634" s="315" t="s">
        <v>431</v>
      </c>
      <c r="D634" s="341" t="s">
        <v>236</v>
      </c>
      <c r="E634" s="436" t="s">
        <v>418</v>
      </c>
      <c r="F634" s="436"/>
      <c r="G634" s="315" t="s">
        <v>414</v>
      </c>
      <c r="H634" s="316">
        <v>1</v>
      </c>
      <c r="I634" s="317"/>
      <c r="J634" s="317">
        <f t="shared" si="18"/>
        <v>0</v>
      </c>
      <c r="M634" s="426"/>
    </row>
    <row r="635" spans="1:13" s="345" customFormat="1" x14ac:dyDescent="0.25">
      <c r="A635" s="340"/>
      <c r="B635" s="323"/>
      <c r="C635" s="323"/>
      <c r="D635" s="340"/>
      <c r="E635" s="340" t="s">
        <v>419</v>
      </c>
      <c r="F635" s="329">
        <f>M635/$M$2</f>
        <v>0</v>
      </c>
      <c r="G635" s="340" t="s">
        <v>420</v>
      </c>
      <c r="H635" s="319">
        <f>M635-F635</f>
        <v>0</v>
      </c>
      <c r="I635" s="340" t="s">
        <v>421</v>
      </c>
      <c r="J635" s="319">
        <f>F635+H635</f>
        <v>0</v>
      </c>
      <c r="M635" s="429">
        <f>J611+J609</f>
        <v>0</v>
      </c>
    </row>
    <row r="636" spans="1:13" s="345" customFormat="1" ht="15" customHeight="1" x14ac:dyDescent="0.25">
      <c r="A636" s="340"/>
      <c r="B636" s="323"/>
      <c r="C636" s="323"/>
      <c r="D636" s="340"/>
      <c r="E636" s="340" t="s">
        <v>205</v>
      </c>
      <c r="F636" s="319">
        <f>J608*$G$2</f>
        <v>0</v>
      </c>
      <c r="G636" s="340"/>
      <c r="H636" s="445" t="s">
        <v>206</v>
      </c>
      <c r="I636" s="445"/>
      <c r="J636" s="319">
        <f>J608+F636</f>
        <v>0</v>
      </c>
      <c r="M636" s="426"/>
    </row>
    <row r="637" spans="1:13" s="345" customFormat="1" ht="24.95" customHeight="1" x14ac:dyDescent="0.25">
      <c r="A637" s="320"/>
      <c r="B637" s="323"/>
      <c r="C637" s="323"/>
      <c r="D637" s="340"/>
      <c r="E637" s="331" t="s">
        <v>434</v>
      </c>
      <c r="F637" s="332"/>
      <c r="G637" s="329">
        <f>TRUNC(J636*0.3,2)</f>
        <v>0</v>
      </c>
      <c r="H637" s="333"/>
      <c r="I637" s="333"/>
      <c r="J637" s="319"/>
      <c r="M637" s="426"/>
    </row>
    <row r="638" spans="1:13" s="345" customFormat="1" ht="24.95" customHeight="1" x14ac:dyDescent="0.25">
      <c r="A638" s="320"/>
      <c r="B638" s="323"/>
      <c r="C638" s="323"/>
      <c r="D638" s="340"/>
      <c r="E638" s="331" t="s">
        <v>437</v>
      </c>
      <c r="F638" s="332"/>
      <c r="G638" s="329"/>
      <c r="H638" s="333"/>
      <c r="I638" s="333"/>
      <c r="J638" s="334">
        <f>J636+G638+G637</f>
        <v>0</v>
      </c>
      <c r="M638" s="426"/>
    </row>
    <row r="639" spans="1:13" s="345" customFormat="1" ht="30" customHeight="1" x14ac:dyDescent="0.25">
      <c r="A639" s="320"/>
      <c r="B639" s="324"/>
      <c r="C639" s="324"/>
      <c r="D639" s="320"/>
      <c r="E639" s="320"/>
      <c r="F639" s="320"/>
      <c r="G639" s="320" t="s">
        <v>422</v>
      </c>
      <c r="H639" s="321">
        <v>12</v>
      </c>
      <c r="I639" s="320" t="s">
        <v>423</v>
      </c>
      <c r="J639" s="321">
        <f>H639*J638</f>
        <v>0</v>
      </c>
      <c r="M639" s="426"/>
    </row>
    <row r="640" spans="1:13" s="345" customFormat="1" ht="18" customHeight="1" x14ac:dyDescent="0.25">
      <c r="A640" s="344" t="s">
        <v>443</v>
      </c>
      <c r="B640" s="305" t="s">
        <v>406</v>
      </c>
      <c r="C640" s="305" t="s">
        <v>407</v>
      </c>
      <c r="D640" s="344" t="s">
        <v>168</v>
      </c>
      <c r="E640" s="443" t="s">
        <v>408</v>
      </c>
      <c r="F640" s="444"/>
      <c r="G640" s="305" t="s">
        <v>169</v>
      </c>
      <c r="H640" s="304" t="s">
        <v>409</v>
      </c>
      <c r="I640" s="304" t="s">
        <v>410</v>
      </c>
      <c r="J640" s="304" t="s">
        <v>411</v>
      </c>
      <c r="M640" s="426"/>
    </row>
    <row r="641" spans="1:13" s="345" customFormat="1" ht="36" customHeight="1" x14ac:dyDescent="0.25">
      <c r="A641" s="342" t="s">
        <v>412</v>
      </c>
      <c r="B641" s="307"/>
      <c r="C641" s="307"/>
      <c r="D641" s="365" t="s">
        <v>574</v>
      </c>
      <c r="E641" s="441" t="s">
        <v>413</v>
      </c>
      <c r="F641" s="441"/>
      <c r="G641" s="307" t="s">
        <v>414</v>
      </c>
      <c r="H641" s="308">
        <v>1</v>
      </c>
      <c r="I641" s="309">
        <f>SUM(J642:J667)</f>
        <v>0</v>
      </c>
      <c r="J641" s="309">
        <f t="shared" ref="J641:J667" si="19">TRUNC(H641*I641,2)</f>
        <v>0</v>
      </c>
      <c r="M641" s="426"/>
    </row>
    <row r="642" spans="1:13" s="345" customFormat="1" ht="30" customHeight="1" x14ac:dyDescent="0.25">
      <c r="A642" s="343" t="s">
        <v>430</v>
      </c>
      <c r="B642" s="311"/>
      <c r="C642" s="311"/>
      <c r="D642" s="366" t="s">
        <v>547</v>
      </c>
      <c r="E642" s="442" t="s">
        <v>413</v>
      </c>
      <c r="F642" s="442"/>
      <c r="G642" s="311" t="s">
        <v>414</v>
      </c>
      <c r="H642" s="312">
        <v>1</v>
      </c>
      <c r="I642" s="313"/>
      <c r="J642" s="313">
        <f t="shared" si="19"/>
        <v>0</v>
      </c>
      <c r="M642" s="426"/>
    </row>
    <row r="643" spans="1:13" s="345" customFormat="1" ht="31.5" customHeight="1" x14ac:dyDescent="0.25">
      <c r="A643" s="341" t="s">
        <v>415</v>
      </c>
      <c r="B643" s="315"/>
      <c r="C643" s="315"/>
      <c r="D643" s="367" t="s">
        <v>523</v>
      </c>
      <c r="E643" s="436" t="s">
        <v>417</v>
      </c>
      <c r="F643" s="436"/>
      <c r="G643" s="315" t="s">
        <v>414</v>
      </c>
      <c r="H643" s="316">
        <v>1</v>
      </c>
      <c r="I643" s="317"/>
      <c r="J643" s="317">
        <f t="shared" si="19"/>
        <v>0</v>
      </c>
      <c r="M643" s="426"/>
    </row>
    <row r="644" spans="1:13" s="345" customFormat="1" ht="24" customHeight="1" x14ac:dyDescent="0.25">
      <c r="A644" s="341" t="s">
        <v>415</v>
      </c>
      <c r="B644" s="315"/>
      <c r="C644" s="315"/>
      <c r="D644" s="367" t="s">
        <v>548</v>
      </c>
      <c r="E644" s="436" t="s">
        <v>416</v>
      </c>
      <c r="F644" s="436"/>
      <c r="G644" s="315" t="s">
        <v>414</v>
      </c>
      <c r="H644" s="316">
        <v>1</v>
      </c>
      <c r="I644" s="317"/>
      <c r="J644" s="317">
        <f t="shared" si="19"/>
        <v>0</v>
      </c>
      <c r="M644" s="426"/>
    </row>
    <row r="645" spans="1:13" s="345" customFormat="1" ht="24" customHeight="1" x14ac:dyDescent="0.25">
      <c r="A645" s="341" t="s">
        <v>415</v>
      </c>
      <c r="B645" s="315" t="s">
        <v>433</v>
      </c>
      <c r="C645" s="315" t="s">
        <v>431</v>
      </c>
      <c r="D645" s="341" t="s">
        <v>221</v>
      </c>
      <c r="E645" s="436" t="s">
        <v>432</v>
      </c>
      <c r="F645" s="436"/>
      <c r="G645" s="315" t="s">
        <v>414</v>
      </c>
      <c r="H645" s="316">
        <v>1</v>
      </c>
      <c r="I645" s="317"/>
      <c r="J645" s="317">
        <f t="shared" si="19"/>
        <v>0</v>
      </c>
      <c r="M645" s="426"/>
    </row>
    <row r="646" spans="1:13" s="345" customFormat="1" ht="24" customHeight="1" x14ac:dyDescent="0.25">
      <c r="A646" s="341" t="s">
        <v>415</v>
      </c>
      <c r="B646" s="315" t="s">
        <v>433</v>
      </c>
      <c r="C646" s="315" t="s">
        <v>431</v>
      </c>
      <c r="D646" s="341" t="s">
        <v>222</v>
      </c>
      <c r="E646" s="436" t="s">
        <v>432</v>
      </c>
      <c r="F646" s="436"/>
      <c r="G646" s="315" t="s">
        <v>414</v>
      </c>
      <c r="H646" s="316">
        <v>1</v>
      </c>
      <c r="I646" s="317"/>
      <c r="J646" s="317">
        <f t="shared" si="19"/>
        <v>0</v>
      </c>
      <c r="M646" s="426"/>
    </row>
    <row r="647" spans="1:13" s="345" customFormat="1" ht="24" customHeight="1" x14ac:dyDescent="0.25">
      <c r="A647" s="341" t="s">
        <v>415</v>
      </c>
      <c r="B647" s="315" t="s">
        <v>433</v>
      </c>
      <c r="C647" s="315" t="s">
        <v>431</v>
      </c>
      <c r="D647" s="341" t="s">
        <v>249</v>
      </c>
      <c r="E647" s="436" t="s">
        <v>417</v>
      </c>
      <c r="F647" s="436"/>
      <c r="G647" s="315" t="s">
        <v>414</v>
      </c>
      <c r="H647" s="316">
        <v>1</v>
      </c>
      <c r="I647" s="317"/>
      <c r="J647" s="317">
        <f t="shared" si="19"/>
        <v>0</v>
      </c>
      <c r="M647" s="426"/>
    </row>
    <row r="648" spans="1:13" s="345" customFormat="1" ht="24" customHeight="1" x14ac:dyDescent="0.25">
      <c r="A648" s="341" t="s">
        <v>415</v>
      </c>
      <c r="B648" s="315" t="s">
        <v>433</v>
      </c>
      <c r="C648" s="315" t="s">
        <v>431</v>
      </c>
      <c r="D648" s="341" t="s">
        <v>250</v>
      </c>
      <c r="E648" s="436" t="s">
        <v>417</v>
      </c>
      <c r="F648" s="436"/>
      <c r="G648" s="315" t="s">
        <v>414</v>
      </c>
      <c r="H648" s="316">
        <v>1</v>
      </c>
      <c r="I648" s="317"/>
      <c r="J648" s="317">
        <f t="shared" si="19"/>
        <v>0</v>
      </c>
      <c r="M648" s="426"/>
    </row>
    <row r="649" spans="1:13" s="345" customFormat="1" ht="24" customHeight="1" x14ac:dyDescent="0.25">
      <c r="A649" s="341" t="s">
        <v>415</v>
      </c>
      <c r="B649" s="315" t="s">
        <v>433</v>
      </c>
      <c r="C649" s="315" t="s">
        <v>431</v>
      </c>
      <c r="D649" s="341" t="s">
        <v>247</v>
      </c>
      <c r="E649" s="436" t="s">
        <v>417</v>
      </c>
      <c r="F649" s="436"/>
      <c r="G649" s="315" t="s">
        <v>414</v>
      </c>
      <c r="H649" s="316">
        <v>1</v>
      </c>
      <c r="I649" s="317"/>
      <c r="J649" s="317">
        <f t="shared" si="19"/>
        <v>0</v>
      </c>
      <c r="M649" s="426"/>
    </row>
    <row r="650" spans="1:13" s="345" customFormat="1" ht="24" customHeight="1" x14ac:dyDescent="0.25">
      <c r="A650" s="341" t="s">
        <v>415</v>
      </c>
      <c r="B650" s="315" t="s">
        <v>433</v>
      </c>
      <c r="C650" s="315" t="s">
        <v>431</v>
      </c>
      <c r="D650" s="341" t="s">
        <v>238</v>
      </c>
      <c r="E650" s="436" t="s">
        <v>417</v>
      </c>
      <c r="F650" s="436"/>
      <c r="G650" s="315" t="s">
        <v>414</v>
      </c>
      <c r="H650" s="316">
        <v>1</v>
      </c>
      <c r="I650" s="317"/>
      <c r="J650" s="317">
        <f t="shared" si="19"/>
        <v>0</v>
      </c>
      <c r="M650" s="426"/>
    </row>
    <row r="651" spans="1:13" s="345" customFormat="1" ht="24" customHeight="1" x14ac:dyDescent="0.25">
      <c r="A651" s="341" t="s">
        <v>415</v>
      </c>
      <c r="B651" s="315" t="s">
        <v>433</v>
      </c>
      <c r="C651" s="315" t="s">
        <v>431</v>
      </c>
      <c r="D651" s="341" t="s">
        <v>239</v>
      </c>
      <c r="E651" s="436" t="s">
        <v>417</v>
      </c>
      <c r="F651" s="436"/>
      <c r="G651" s="315" t="s">
        <v>414</v>
      </c>
      <c r="H651" s="316">
        <v>1</v>
      </c>
      <c r="I651" s="317"/>
      <c r="J651" s="317">
        <f t="shared" si="19"/>
        <v>0</v>
      </c>
      <c r="M651" s="426"/>
    </row>
    <row r="652" spans="1:13" s="345" customFormat="1" ht="24" customHeight="1" x14ac:dyDescent="0.25">
      <c r="A652" s="341" t="s">
        <v>415</v>
      </c>
      <c r="B652" s="315" t="s">
        <v>433</v>
      </c>
      <c r="C652" s="315" t="s">
        <v>431</v>
      </c>
      <c r="D652" s="341" t="s">
        <v>240</v>
      </c>
      <c r="E652" s="436" t="s">
        <v>417</v>
      </c>
      <c r="F652" s="436"/>
      <c r="G652" s="315" t="s">
        <v>414</v>
      </c>
      <c r="H652" s="316">
        <v>1</v>
      </c>
      <c r="I652" s="317"/>
      <c r="J652" s="317">
        <f t="shared" si="19"/>
        <v>0</v>
      </c>
      <c r="M652" s="426"/>
    </row>
    <row r="653" spans="1:13" s="345" customFormat="1" ht="24" customHeight="1" x14ac:dyDescent="0.25">
      <c r="A653" s="341" t="s">
        <v>415</v>
      </c>
      <c r="B653" s="315" t="s">
        <v>433</v>
      </c>
      <c r="C653" s="315" t="s">
        <v>431</v>
      </c>
      <c r="D653" s="341" t="s">
        <v>242</v>
      </c>
      <c r="E653" s="436" t="s">
        <v>417</v>
      </c>
      <c r="F653" s="436"/>
      <c r="G653" s="315" t="s">
        <v>414</v>
      </c>
      <c r="H653" s="316">
        <v>1</v>
      </c>
      <c r="I653" s="317"/>
      <c r="J653" s="317">
        <f t="shared" si="19"/>
        <v>0</v>
      </c>
      <c r="M653" s="426"/>
    </row>
    <row r="654" spans="1:13" s="345" customFormat="1" ht="24" customHeight="1" x14ac:dyDescent="0.25">
      <c r="A654" s="341" t="s">
        <v>415</v>
      </c>
      <c r="B654" s="315" t="s">
        <v>433</v>
      </c>
      <c r="C654" s="315" t="s">
        <v>431</v>
      </c>
      <c r="D654" s="341" t="s">
        <v>240</v>
      </c>
      <c r="E654" s="436" t="s">
        <v>417</v>
      </c>
      <c r="F654" s="436"/>
      <c r="G654" s="315" t="s">
        <v>414</v>
      </c>
      <c r="H654" s="316">
        <v>1</v>
      </c>
      <c r="I654" s="317"/>
      <c r="J654" s="317">
        <f t="shared" si="19"/>
        <v>0</v>
      </c>
      <c r="M654" s="426"/>
    </row>
    <row r="655" spans="1:13" s="345" customFormat="1" ht="24" customHeight="1" x14ac:dyDescent="0.25">
      <c r="A655" s="341" t="s">
        <v>415</v>
      </c>
      <c r="B655" s="315" t="s">
        <v>433</v>
      </c>
      <c r="C655" s="315" t="s">
        <v>431</v>
      </c>
      <c r="D655" s="341" t="s">
        <v>245</v>
      </c>
      <c r="E655" s="436" t="s">
        <v>417</v>
      </c>
      <c r="F655" s="436"/>
      <c r="G655" s="315" t="s">
        <v>414</v>
      </c>
      <c r="H655" s="316">
        <v>1</v>
      </c>
      <c r="I655" s="317"/>
      <c r="J655" s="317">
        <f t="shared" si="19"/>
        <v>0</v>
      </c>
      <c r="M655" s="426"/>
    </row>
    <row r="656" spans="1:13" s="345" customFormat="1" ht="24" customHeight="1" x14ac:dyDescent="0.25">
      <c r="A656" s="341" t="s">
        <v>415</v>
      </c>
      <c r="B656" s="315" t="s">
        <v>433</v>
      </c>
      <c r="C656" s="315" t="s">
        <v>431</v>
      </c>
      <c r="D656" s="341" t="s">
        <v>246</v>
      </c>
      <c r="E656" s="436" t="s">
        <v>417</v>
      </c>
      <c r="F656" s="436"/>
      <c r="G656" s="315" t="s">
        <v>414</v>
      </c>
      <c r="H656" s="316">
        <v>1</v>
      </c>
      <c r="I656" s="317"/>
      <c r="J656" s="317">
        <f t="shared" si="19"/>
        <v>0</v>
      </c>
      <c r="M656" s="426"/>
    </row>
    <row r="657" spans="1:13" s="345" customFormat="1" ht="24" customHeight="1" x14ac:dyDescent="0.25">
      <c r="A657" s="341" t="s">
        <v>415</v>
      </c>
      <c r="B657" s="315" t="s">
        <v>433</v>
      </c>
      <c r="C657" s="315" t="s">
        <v>431</v>
      </c>
      <c r="D657" s="341" t="s">
        <v>244</v>
      </c>
      <c r="E657" s="436" t="s">
        <v>417</v>
      </c>
      <c r="F657" s="436"/>
      <c r="G657" s="315" t="s">
        <v>414</v>
      </c>
      <c r="H657" s="316">
        <v>1</v>
      </c>
      <c r="I657" s="317"/>
      <c r="J657" s="317">
        <f t="shared" si="19"/>
        <v>0</v>
      </c>
      <c r="M657" s="426"/>
    </row>
    <row r="658" spans="1:13" s="345" customFormat="1" ht="24" customHeight="1" x14ac:dyDescent="0.25">
      <c r="A658" s="341" t="s">
        <v>415</v>
      </c>
      <c r="B658" s="315" t="s">
        <v>433</v>
      </c>
      <c r="C658" s="315" t="s">
        <v>431</v>
      </c>
      <c r="D658" s="341" t="s">
        <v>226</v>
      </c>
      <c r="E658" s="436" t="s">
        <v>418</v>
      </c>
      <c r="F658" s="436"/>
      <c r="G658" s="315" t="s">
        <v>414</v>
      </c>
      <c r="H658" s="316">
        <v>1</v>
      </c>
      <c r="I658" s="317"/>
      <c r="J658" s="317">
        <f t="shared" si="19"/>
        <v>0</v>
      </c>
      <c r="M658" s="426"/>
    </row>
    <row r="659" spans="1:13" s="345" customFormat="1" ht="24" customHeight="1" x14ac:dyDescent="0.25">
      <c r="A659" s="341" t="s">
        <v>415</v>
      </c>
      <c r="B659" s="315" t="s">
        <v>433</v>
      </c>
      <c r="C659" s="315" t="s">
        <v>431</v>
      </c>
      <c r="D659" s="341" t="s">
        <v>227</v>
      </c>
      <c r="E659" s="436" t="s">
        <v>418</v>
      </c>
      <c r="F659" s="436"/>
      <c r="G659" s="315" t="s">
        <v>414</v>
      </c>
      <c r="H659" s="316">
        <v>1</v>
      </c>
      <c r="I659" s="317"/>
      <c r="J659" s="317">
        <f t="shared" si="19"/>
        <v>0</v>
      </c>
      <c r="M659" s="426"/>
    </row>
    <row r="660" spans="1:13" s="345" customFormat="1" ht="24" customHeight="1" x14ac:dyDescent="0.25">
      <c r="A660" s="341" t="s">
        <v>415</v>
      </c>
      <c r="B660" s="315" t="s">
        <v>433</v>
      </c>
      <c r="C660" s="315" t="s">
        <v>431</v>
      </c>
      <c r="D660" s="341" t="s">
        <v>228</v>
      </c>
      <c r="E660" s="436" t="s">
        <v>418</v>
      </c>
      <c r="F660" s="436"/>
      <c r="G660" s="315" t="s">
        <v>414</v>
      </c>
      <c r="H660" s="316">
        <v>1</v>
      </c>
      <c r="I660" s="317"/>
      <c r="J660" s="317">
        <f t="shared" si="19"/>
        <v>0</v>
      </c>
      <c r="M660" s="426"/>
    </row>
    <row r="661" spans="1:13" s="345" customFormat="1" ht="24" customHeight="1" x14ac:dyDescent="0.25">
      <c r="A661" s="341" t="s">
        <v>415</v>
      </c>
      <c r="B661" s="315" t="s">
        <v>433</v>
      </c>
      <c r="C661" s="315" t="s">
        <v>431</v>
      </c>
      <c r="D661" s="341" t="s">
        <v>229</v>
      </c>
      <c r="E661" s="436" t="s">
        <v>418</v>
      </c>
      <c r="F661" s="436"/>
      <c r="G661" s="315" t="s">
        <v>414</v>
      </c>
      <c r="H661" s="316">
        <v>1</v>
      </c>
      <c r="I661" s="317"/>
      <c r="J661" s="317">
        <f t="shared" si="19"/>
        <v>0</v>
      </c>
      <c r="M661" s="426"/>
    </row>
    <row r="662" spans="1:13" s="345" customFormat="1" ht="24" customHeight="1" x14ac:dyDescent="0.25">
      <c r="A662" s="341" t="s">
        <v>415</v>
      </c>
      <c r="B662" s="315" t="s">
        <v>433</v>
      </c>
      <c r="C662" s="315" t="s">
        <v>431</v>
      </c>
      <c r="D662" s="341" t="s">
        <v>230</v>
      </c>
      <c r="E662" s="436" t="s">
        <v>418</v>
      </c>
      <c r="F662" s="436"/>
      <c r="G662" s="315" t="s">
        <v>414</v>
      </c>
      <c r="H662" s="316">
        <v>1</v>
      </c>
      <c r="I662" s="317"/>
      <c r="J662" s="317">
        <f t="shared" si="19"/>
        <v>0</v>
      </c>
      <c r="M662" s="426"/>
    </row>
    <row r="663" spans="1:13" s="345" customFormat="1" ht="24" customHeight="1" x14ac:dyDescent="0.25">
      <c r="A663" s="341" t="s">
        <v>415</v>
      </c>
      <c r="B663" s="315" t="s">
        <v>433</v>
      </c>
      <c r="C663" s="315" t="s">
        <v>431</v>
      </c>
      <c r="D663" s="341" t="s">
        <v>231</v>
      </c>
      <c r="E663" s="436" t="s">
        <v>418</v>
      </c>
      <c r="F663" s="436"/>
      <c r="G663" s="315" t="s">
        <v>414</v>
      </c>
      <c r="H663" s="316">
        <v>1</v>
      </c>
      <c r="I663" s="317"/>
      <c r="J663" s="317">
        <f t="shared" si="19"/>
        <v>0</v>
      </c>
      <c r="M663" s="426"/>
    </row>
    <row r="664" spans="1:13" s="345" customFormat="1" ht="24" customHeight="1" x14ac:dyDescent="0.25">
      <c r="A664" s="341" t="s">
        <v>415</v>
      </c>
      <c r="B664" s="315" t="s">
        <v>433</v>
      </c>
      <c r="C664" s="315" t="s">
        <v>431</v>
      </c>
      <c r="D664" s="341" t="s">
        <v>232</v>
      </c>
      <c r="E664" s="436" t="s">
        <v>418</v>
      </c>
      <c r="F664" s="436"/>
      <c r="G664" s="315" t="s">
        <v>414</v>
      </c>
      <c r="H664" s="316">
        <v>1</v>
      </c>
      <c r="I664" s="317"/>
      <c r="J664" s="317">
        <f t="shared" si="19"/>
        <v>0</v>
      </c>
      <c r="M664" s="426"/>
    </row>
    <row r="665" spans="1:13" s="345" customFormat="1" ht="24" customHeight="1" x14ac:dyDescent="0.25">
      <c r="A665" s="341" t="s">
        <v>415</v>
      </c>
      <c r="B665" s="315" t="s">
        <v>433</v>
      </c>
      <c r="C665" s="315" t="s">
        <v>431</v>
      </c>
      <c r="D665" s="341" t="s">
        <v>234</v>
      </c>
      <c r="E665" s="436" t="s">
        <v>418</v>
      </c>
      <c r="F665" s="436"/>
      <c r="G665" s="315" t="s">
        <v>414</v>
      </c>
      <c r="H665" s="316">
        <v>1</v>
      </c>
      <c r="I665" s="317"/>
      <c r="J665" s="317">
        <f t="shared" si="19"/>
        <v>0</v>
      </c>
      <c r="M665" s="426"/>
    </row>
    <row r="666" spans="1:13" s="345" customFormat="1" ht="24" customHeight="1" x14ac:dyDescent="0.25">
      <c r="A666" s="341" t="s">
        <v>415</v>
      </c>
      <c r="B666" s="315" t="s">
        <v>433</v>
      </c>
      <c r="C666" s="315" t="s">
        <v>431</v>
      </c>
      <c r="D666" s="341" t="s">
        <v>235</v>
      </c>
      <c r="E666" s="436" t="s">
        <v>418</v>
      </c>
      <c r="F666" s="436"/>
      <c r="G666" s="315" t="s">
        <v>414</v>
      </c>
      <c r="H666" s="316">
        <v>1</v>
      </c>
      <c r="I666" s="317"/>
      <c r="J666" s="317">
        <f t="shared" si="19"/>
        <v>0</v>
      </c>
      <c r="M666" s="426"/>
    </row>
    <row r="667" spans="1:13" s="345" customFormat="1" ht="24" customHeight="1" x14ac:dyDescent="0.25">
      <c r="A667" s="341" t="s">
        <v>415</v>
      </c>
      <c r="B667" s="315" t="s">
        <v>433</v>
      </c>
      <c r="C667" s="315" t="s">
        <v>431</v>
      </c>
      <c r="D667" s="341" t="s">
        <v>236</v>
      </c>
      <c r="E667" s="436" t="s">
        <v>418</v>
      </c>
      <c r="F667" s="436"/>
      <c r="G667" s="315" t="s">
        <v>414</v>
      </c>
      <c r="H667" s="316">
        <v>1</v>
      </c>
      <c r="I667" s="317"/>
      <c r="J667" s="317">
        <f t="shared" si="19"/>
        <v>0</v>
      </c>
      <c r="M667" s="426"/>
    </row>
    <row r="668" spans="1:13" s="345" customFormat="1" x14ac:dyDescent="0.25">
      <c r="A668" s="340"/>
      <c r="B668" s="323"/>
      <c r="C668" s="323"/>
      <c r="D668" s="340"/>
      <c r="E668" s="340" t="s">
        <v>419</v>
      </c>
      <c r="F668" s="329">
        <f>M668/$M$2</f>
        <v>0</v>
      </c>
      <c r="G668" s="340" t="s">
        <v>420</v>
      </c>
      <c r="H668" s="319">
        <f>M668-F668</f>
        <v>0</v>
      </c>
      <c r="I668" s="340" t="s">
        <v>421</v>
      </c>
      <c r="J668" s="319">
        <f>F668+H668</f>
        <v>0</v>
      </c>
      <c r="M668" s="429">
        <f>J642</f>
        <v>0</v>
      </c>
    </row>
    <row r="669" spans="1:13" s="345" customFormat="1" ht="15" customHeight="1" x14ac:dyDescent="0.25">
      <c r="A669" s="340"/>
      <c r="B669" s="323"/>
      <c r="C669" s="323"/>
      <c r="D669" s="340"/>
      <c r="E669" s="340" t="s">
        <v>205</v>
      </c>
      <c r="F669" s="319">
        <f>J641*$G$2</f>
        <v>0</v>
      </c>
      <c r="G669" s="340"/>
      <c r="H669" s="445" t="s">
        <v>206</v>
      </c>
      <c r="I669" s="445"/>
      <c r="J669" s="319">
        <f>J641+F669</f>
        <v>0</v>
      </c>
      <c r="M669" s="426"/>
    </row>
    <row r="670" spans="1:13" s="345" customFormat="1" ht="24.95" customHeight="1" x14ac:dyDescent="0.25">
      <c r="A670" s="320"/>
      <c r="B670" s="323"/>
      <c r="C670" s="323"/>
      <c r="D670" s="340"/>
      <c r="E670" s="331" t="s">
        <v>434</v>
      </c>
      <c r="F670" s="332"/>
      <c r="G670" s="329">
        <f>TRUNC(J669*0.3,2)</f>
        <v>0</v>
      </c>
      <c r="H670" s="333"/>
      <c r="I670" s="333"/>
      <c r="J670" s="319"/>
      <c r="M670" s="426"/>
    </row>
    <row r="671" spans="1:13" s="345" customFormat="1" ht="24.95" customHeight="1" x14ac:dyDescent="0.25">
      <c r="A671" s="320"/>
      <c r="B671" s="323"/>
      <c r="C671" s="323"/>
      <c r="D671" s="340"/>
      <c r="E671" s="331" t="s">
        <v>437</v>
      </c>
      <c r="F671" s="332"/>
      <c r="G671" s="329"/>
      <c r="H671" s="333"/>
      <c r="I671" s="333"/>
      <c r="J671" s="334">
        <f>J669+G671+G670</f>
        <v>0</v>
      </c>
      <c r="M671" s="426"/>
    </row>
    <row r="672" spans="1:13" s="345" customFormat="1" ht="30" customHeight="1" x14ac:dyDescent="0.25">
      <c r="A672" s="320"/>
      <c r="B672" s="324"/>
      <c r="C672" s="324"/>
      <c r="D672" s="320"/>
      <c r="E672" s="320"/>
      <c r="F672" s="320"/>
      <c r="G672" s="320" t="s">
        <v>422</v>
      </c>
      <c r="H672" s="321">
        <v>12</v>
      </c>
      <c r="I672" s="320" t="s">
        <v>423</v>
      </c>
      <c r="J672" s="321">
        <f>H672*J671</f>
        <v>0</v>
      </c>
      <c r="M672" s="426"/>
    </row>
    <row r="673" spans="1:13" ht="24" customHeight="1" x14ac:dyDescent="0.25">
      <c r="A673" s="300">
        <v>2</v>
      </c>
      <c r="B673" s="326"/>
      <c r="C673" s="326"/>
      <c r="D673" s="300" t="s">
        <v>426</v>
      </c>
      <c r="E673" s="300"/>
      <c r="F673" s="439"/>
      <c r="G673" s="439"/>
      <c r="H673" s="301"/>
      <c r="I673" s="300"/>
      <c r="J673" s="302"/>
    </row>
    <row r="674" spans="1:13" ht="18" customHeight="1" x14ac:dyDescent="0.25">
      <c r="A674" s="303" t="s">
        <v>39</v>
      </c>
      <c r="B674" s="305" t="s">
        <v>406</v>
      </c>
      <c r="C674" s="305" t="s">
        <v>407</v>
      </c>
      <c r="D674" s="303" t="s">
        <v>168</v>
      </c>
      <c r="E674" s="443" t="s">
        <v>408</v>
      </c>
      <c r="F674" s="444"/>
      <c r="G674" s="305" t="s">
        <v>169</v>
      </c>
      <c r="H674" s="304" t="s">
        <v>409</v>
      </c>
      <c r="I674" s="304" t="s">
        <v>410</v>
      </c>
      <c r="J674" s="304" t="s">
        <v>411</v>
      </c>
    </row>
    <row r="675" spans="1:13" ht="36" customHeight="1" x14ac:dyDescent="0.25">
      <c r="A675" s="306" t="s">
        <v>412</v>
      </c>
      <c r="B675" s="307"/>
      <c r="C675" s="307"/>
      <c r="D675" s="306" t="s">
        <v>575</v>
      </c>
      <c r="E675" s="441" t="s">
        <v>413</v>
      </c>
      <c r="F675" s="441"/>
      <c r="G675" s="307" t="s">
        <v>414</v>
      </c>
      <c r="H675" s="308">
        <v>1</v>
      </c>
      <c r="I675" s="309">
        <f>SUM(J676:J701)</f>
        <v>0</v>
      </c>
      <c r="J675" s="309">
        <f>H675*I675</f>
        <v>0</v>
      </c>
    </row>
    <row r="676" spans="1:13" ht="24" customHeight="1" x14ac:dyDescent="0.25">
      <c r="A676" s="310" t="s">
        <v>430</v>
      </c>
      <c r="B676" s="311"/>
      <c r="C676" s="311"/>
      <c r="D676" s="343" t="s">
        <v>550</v>
      </c>
      <c r="E676" s="442" t="s">
        <v>413</v>
      </c>
      <c r="F676" s="442"/>
      <c r="G676" s="311" t="s">
        <v>414</v>
      </c>
      <c r="H676" s="312">
        <v>1</v>
      </c>
      <c r="I676" s="363"/>
      <c r="J676" s="313">
        <f t="shared" ref="J676:J701" si="20">TRUNC(H676*I676,2)</f>
        <v>0</v>
      </c>
    </row>
    <row r="677" spans="1:13" ht="24" customHeight="1" x14ac:dyDescent="0.25">
      <c r="A677" s="314" t="s">
        <v>415</v>
      </c>
      <c r="B677" s="315"/>
      <c r="C677" s="315"/>
      <c r="D677" s="341" t="s">
        <v>549</v>
      </c>
      <c r="E677" s="436" t="s">
        <v>416</v>
      </c>
      <c r="F677" s="436"/>
      <c r="G677" s="315" t="s">
        <v>414</v>
      </c>
      <c r="H677" s="316">
        <v>1</v>
      </c>
      <c r="I677" s="364"/>
      <c r="J677" s="317">
        <f t="shared" si="20"/>
        <v>0</v>
      </c>
    </row>
    <row r="678" spans="1:13" s="345" customFormat="1" ht="24" customHeight="1" x14ac:dyDescent="0.25">
      <c r="A678" s="341"/>
      <c r="B678" s="315"/>
      <c r="C678" s="315"/>
      <c r="D678" s="341" t="s">
        <v>510</v>
      </c>
      <c r="E678" s="436" t="s">
        <v>417</v>
      </c>
      <c r="F678" s="436"/>
      <c r="G678" s="315" t="s">
        <v>414</v>
      </c>
      <c r="H678" s="316">
        <v>1</v>
      </c>
      <c r="I678" s="364"/>
      <c r="J678" s="317">
        <f t="shared" si="20"/>
        <v>0</v>
      </c>
      <c r="M678" s="426"/>
    </row>
    <row r="679" spans="1:13" ht="24" customHeight="1" x14ac:dyDescent="0.25">
      <c r="A679" s="314" t="s">
        <v>415</v>
      </c>
      <c r="B679" s="315" t="s">
        <v>433</v>
      </c>
      <c r="C679" s="315" t="s">
        <v>431</v>
      </c>
      <c r="D679" s="314" t="s">
        <v>221</v>
      </c>
      <c r="E679" s="330" t="s">
        <v>432</v>
      </c>
      <c r="F679" s="330"/>
      <c r="G679" s="315" t="s">
        <v>414</v>
      </c>
      <c r="H679" s="316">
        <v>1</v>
      </c>
      <c r="I679" s="317"/>
      <c r="J679" s="317">
        <f t="shared" si="20"/>
        <v>0</v>
      </c>
    </row>
    <row r="680" spans="1:13" ht="24" customHeight="1" x14ac:dyDescent="0.25">
      <c r="A680" s="314" t="s">
        <v>415</v>
      </c>
      <c r="B680" s="315" t="s">
        <v>433</v>
      </c>
      <c r="C680" s="315" t="s">
        <v>431</v>
      </c>
      <c r="D680" s="314" t="s">
        <v>222</v>
      </c>
      <c r="E680" s="330" t="s">
        <v>432</v>
      </c>
      <c r="F680" s="330"/>
      <c r="G680" s="315" t="s">
        <v>414</v>
      </c>
      <c r="H680" s="316">
        <v>1</v>
      </c>
      <c r="I680" s="317"/>
      <c r="J680" s="317">
        <f t="shared" si="20"/>
        <v>0</v>
      </c>
    </row>
    <row r="681" spans="1:13" ht="24" customHeight="1" x14ac:dyDescent="0.25">
      <c r="A681" s="314" t="s">
        <v>415</v>
      </c>
      <c r="B681" s="315" t="s">
        <v>433</v>
      </c>
      <c r="C681" s="315" t="s">
        <v>431</v>
      </c>
      <c r="D681" s="314" t="s">
        <v>249</v>
      </c>
      <c r="E681" s="330" t="s">
        <v>417</v>
      </c>
      <c r="F681" s="330"/>
      <c r="G681" s="315" t="s">
        <v>414</v>
      </c>
      <c r="H681" s="316">
        <v>1</v>
      </c>
      <c r="I681" s="317"/>
      <c r="J681" s="317">
        <f t="shared" si="20"/>
        <v>0</v>
      </c>
    </row>
    <row r="682" spans="1:13" ht="24" customHeight="1" x14ac:dyDescent="0.25">
      <c r="A682" s="314" t="s">
        <v>415</v>
      </c>
      <c r="B682" s="315" t="s">
        <v>433</v>
      </c>
      <c r="C682" s="315" t="s">
        <v>431</v>
      </c>
      <c r="D682" s="314" t="s">
        <v>250</v>
      </c>
      <c r="E682" s="330" t="s">
        <v>417</v>
      </c>
      <c r="F682" s="330"/>
      <c r="G682" s="315" t="s">
        <v>414</v>
      </c>
      <c r="H682" s="316">
        <v>1</v>
      </c>
      <c r="I682" s="317"/>
      <c r="J682" s="317">
        <f t="shared" si="20"/>
        <v>0</v>
      </c>
    </row>
    <row r="683" spans="1:13" ht="24" customHeight="1" x14ac:dyDescent="0.25">
      <c r="A683" s="314" t="s">
        <v>415</v>
      </c>
      <c r="B683" s="315" t="s">
        <v>433</v>
      </c>
      <c r="C683" s="315" t="s">
        <v>431</v>
      </c>
      <c r="D683" s="314" t="s">
        <v>247</v>
      </c>
      <c r="E683" s="330" t="s">
        <v>417</v>
      </c>
      <c r="F683" s="330"/>
      <c r="G683" s="315" t="s">
        <v>414</v>
      </c>
      <c r="H683" s="316">
        <v>1</v>
      </c>
      <c r="I683" s="317"/>
      <c r="J683" s="317">
        <f t="shared" si="20"/>
        <v>0</v>
      </c>
    </row>
    <row r="684" spans="1:13" ht="24" customHeight="1" x14ac:dyDescent="0.25">
      <c r="A684" s="314" t="s">
        <v>415</v>
      </c>
      <c r="B684" s="315" t="s">
        <v>433</v>
      </c>
      <c r="C684" s="315" t="s">
        <v>431</v>
      </c>
      <c r="D684" s="314" t="s">
        <v>238</v>
      </c>
      <c r="E684" s="330" t="s">
        <v>417</v>
      </c>
      <c r="F684" s="330"/>
      <c r="G684" s="315" t="s">
        <v>414</v>
      </c>
      <c r="H684" s="316">
        <v>1</v>
      </c>
      <c r="I684" s="317"/>
      <c r="J684" s="317">
        <f t="shared" si="20"/>
        <v>0</v>
      </c>
    </row>
    <row r="685" spans="1:13" ht="24" customHeight="1" x14ac:dyDescent="0.25">
      <c r="A685" s="314" t="s">
        <v>415</v>
      </c>
      <c r="B685" s="315" t="s">
        <v>433</v>
      </c>
      <c r="C685" s="315" t="s">
        <v>431</v>
      </c>
      <c r="D685" s="314" t="s">
        <v>239</v>
      </c>
      <c r="E685" s="330" t="s">
        <v>417</v>
      </c>
      <c r="F685" s="330"/>
      <c r="G685" s="315" t="s">
        <v>414</v>
      </c>
      <c r="H685" s="316">
        <v>1</v>
      </c>
      <c r="I685" s="317"/>
      <c r="J685" s="317">
        <f t="shared" si="20"/>
        <v>0</v>
      </c>
    </row>
    <row r="686" spans="1:13" ht="24" customHeight="1" x14ac:dyDescent="0.25">
      <c r="A686" s="314" t="s">
        <v>415</v>
      </c>
      <c r="B686" s="315" t="s">
        <v>433</v>
      </c>
      <c r="C686" s="315" t="s">
        <v>431</v>
      </c>
      <c r="D686" s="314" t="s">
        <v>240</v>
      </c>
      <c r="E686" s="330" t="s">
        <v>417</v>
      </c>
      <c r="F686" s="330"/>
      <c r="G686" s="315" t="s">
        <v>414</v>
      </c>
      <c r="H686" s="316">
        <v>1</v>
      </c>
      <c r="I686" s="317"/>
      <c r="J686" s="317">
        <f t="shared" si="20"/>
        <v>0</v>
      </c>
    </row>
    <row r="687" spans="1:13" ht="24" customHeight="1" x14ac:dyDescent="0.25">
      <c r="A687" s="314" t="s">
        <v>415</v>
      </c>
      <c r="B687" s="315" t="s">
        <v>433</v>
      </c>
      <c r="C687" s="315" t="s">
        <v>431</v>
      </c>
      <c r="D687" s="314" t="s">
        <v>242</v>
      </c>
      <c r="E687" s="330" t="s">
        <v>417</v>
      </c>
      <c r="F687" s="330"/>
      <c r="G687" s="315" t="s">
        <v>414</v>
      </c>
      <c r="H687" s="316">
        <v>1</v>
      </c>
      <c r="I687" s="317"/>
      <c r="J687" s="317">
        <f t="shared" si="20"/>
        <v>0</v>
      </c>
    </row>
    <row r="688" spans="1:13" ht="24" customHeight="1" x14ac:dyDescent="0.25">
      <c r="A688" s="314" t="s">
        <v>415</v>
      </c>
      <c r="B688" s="315" t="s">
        <v>433</v>
      </c>
      <c r="C688" s="315" t="s">
        <v>431</v>
      </c>
      <c r="D688" s="314" t="s">
        <v>240</v>
      </c>
      <c r="E688" s="330" t="s">
        <v>417</v>
      </c>
      <c r="F688" s="330"/>
      <c r="G688" s="315" t="s">
        <v>414</v>
      </c>
      <c r="H688" s="316">
        <v>1</v>
      </c>
      <c r="I688" s="317"/>
      <c r="J688" s="317">
        <f t="shared" si="20"/>
        <v>0</v>
      </c>
    </row>
    <row r="689" spans="1:13" ht="24" customHeight="1" x14ac:dyDescent="0.25">
      <c r="A689" s="314" t="s">
        <v>415</v>
      </c>
      <c r="B689" s="315" t="s">
        <v>433</v>
      </c>
      <c r="C689" s="315" t="s">
        <v>431</v>
      </c>
      <c r="D689" s="314" t="s">
        <v>245</v>
      </c>
      <c r="E689" s="330" t="s">
        <v>417</v>
      </c>
      <c r="F689" s="330"/>
      <c r="G689" s="315" t="s">
        <v>414</v>
      </c>
      <c r="H689" s="316">
        <v>1</v>
      </c>
      <c r="I689" s="317"/>
      <c r="J689" s="317">
        <f t="shared" si="20"/>
        <v>0</v>
      </c>
    </row>
    <row r="690" spans="1:13" ht="24" customHeight="1" x14ac:dyDescent="0.25">
      <c r="A690" s="314" t="s">
        <v>415</v>
      </c>
      <c r="B690" s="315" t="s">
        <v>433</v>
      </c>
      <c r="C690" s="315" t="s">
        <v>431</v>
      </c>
      <c r="D690" s="314" t="s">
        <v>246</v>
      </c>
      <c r="E690" s="330" t="s">
        <v>417</v>
      </c>
      <c r="F690" s="330"/>
      <c r="G690" s="315" t="s">
        <v>414</v>
      </c>
      <c r="H690" s="316">
        <v>1</v>
      </c>
      <c r="I690" s="317"/>
      <c r="J690" s="317">
        <f t="shared" si="20"/>
        <v>0</v>
      </c>
    </row>
    <row r="691" spans="1:13" ht="24" customHeight="1" x14ac:dyDescent="0.25">
      <c r="A691" s="314" t="s">
        <v>415</v>
      </c>
      <c r="B691" s="315" t="s">
        <v>433</v>
      </c>
      <c r="C691" s="315" t="s">
        <v>431</v>
      </c>
      <c r="D691" s="314" t="s">
        <v>244</v>
      </c>
      <c r="E691" s="330" t="s">
        <v>417</v>
      </c>
      <c r="F691" s="330"/>
      <c r="G691" s="315" t="s">
        <v>414</v>
      </c>
      <c r="H691" s="316">
        <v>1</v>
      </c>
      <c r="I691" s="317"/>
      <c r="J691" s="317">
        <f t="shared" si="20"/>
        <v>0</v>
      </c>
    </row>
    <row r="692" spans="1:13" ht="24" customHeight="1" x14ac:dyDescent="0.25">
      <c r="A692" s="314" t="s">
        <v>415</v>
      </c>
      <c r="B692" s="315" t="s">
        <v>433</v>
      </c>
      <c r="C692" s="315" t="s">
        <v>431</v>
      </c>
      <c r="D692" s="314" t="s">
        <v>226</v>
      </c>
      <c r="E692" s="330" t="s">
        <v>418</v>
      </c>
      <c r="F692" s="330"/>
      <c r="G692" s="315" t="s">
        <v>414</v>
      </c>
      <c r="H692" s="316">
        <v>1</v>
      </c>
      <c r="I692" s="317"/>
      <c r="J692" s="317">
        <f t="shared" si="20"/>
        <v>0</v>
      </c>
    </row>
    <row r="693" spans="1:13" ht="24" customHeight="1" x14ac:dyDescent="0.25">
      <c r="A693" s="314" t="s">
        <v>415</v>
      </c>
      <c r="B693" s="315" t="s">
        <v>433</v>
      </c>
      <c r="C693" s="315" t="s">
        <v>431</v>
      </c>
      <c r="D693" s="314" t="s">
        <v>227</v>
      </c>
      <c r="E693" s="330" t="s">
        <v>418</v>
      </c>
      <c r="F693" s="330"/>
      <c r="G693" s="315" t="s">
        <v>414</v>
      </c>
      <c r="H693" s="316">
        <v>1</v>
      </c>
      <c r="I693" s="317"/>
      <c r="J693" s="317">
        <f t="shared" si="20"/>
        <v>0</v>
      </c>
    </row>
    <row r="694" spans="1:13" ht="24" customHeight="1" x14ac:dyDescent="0.25">
      <c r="A694" s="314" t="s">
        <v>415</v>
      </c>
      <c r="B694" s="315" t="s">
        <v>433</v>
      </c>
      <c r="C694" s="315" t="s">
        <v>431</v>
      </c>
      <c r="D694" s="314" t="s">
        <v>228</v>
      </c>
      <c r="E694" s="330" t="s">
        <v>418</v>
      </c>
      <c r="F694" s="330"/>
      <c r="G694" s="315" t="s">
        <v>414</v>
      </c>
      <c r="H694" s="316">
        <v>1</v>
      </c>
      <c r="I694" s="317"/>
      <c r="J694" s="317">
        <f t="shared" si="20"/>
        <v>0</v>
      </c>
    </row>
    <row r="695" spans="1:13" ht="24" customHeight="1" x14ac:dyDescent="0.25">
      <c r="A695" s="314" t="s">
        <v>415</v>
      </c>
      <c r="B695" s="315" t="s">
        <v>433</v>
      </c>
      <c r="C695" s="315" t="s">
        <v>431</v>
      </c>
      <c r="D695" s="314" t="s">
        <v>229</v>
      </c>
      <c r="E695" s="330" t="s">
        <v>418</v>
      </c>
      <c r="F695" s="330"/>
      <c r="G695" s="315" t="s">
        <v>414</v>
      </c>
      <c r="H695" s="316">
        <v>1</v>
      </c>
      <c r="I695" s="317"/>
      <c r="J695" s="317">
        <f t="shared" si="20"/>
        <v>0</v>
      </c>
    </row>
    <row r="696" spans="1:13" ht="24" customHeight="1" x14ac:dyDescent="0.25">
      <c r="A696" s="314" t="s">
        <v>415</v>
      </c>
      <c r="B696" s="315" t="s">
        <v>433</v>
      </c>
      <c r="C696" s="315" t="s">
        <v>431</v>
      </c>
      <c r="D696" s="314" t="s">
        <v>230</v>
      </c>
      <c r="E696" s="330" t="s">
        <v>418</v>
      </c>
      <c r="F696" s="330"/>
      <c r="G696" s="315" t="s">
        <v>414</v>
      </c>
      <c r="H696" s="316">
        <v>1</v>
      </c>
      <c r="I696" s="317"/>
      <c r="J696" s="317">
        <f t="shared" si="20"/>
        <v>0</v>
      </c>
    </row>
    <row r="697" spans="1:13" ht="24" customHeight="1" x14ac:dyDescent="0.25">
      <c r="A697" s="314" t="s">
        <v>415</v>
      </c>
      <c r="B697" s="315" t="s">
        <v>433</v>
      </c>
      <c r="C697" s="315" t="s">
        <v>431</v>
      </c>
      <c r="D697" s="314" t="s">
        <v>231</v>
      </c>
      <c r="E697" s="330" t="s">
        <v>418</v>
      </c>
      <c r="F697" s="330"/>
      <c r="G697" s="315" t="s">
        <v>414</v>
      </c>
      <c r="H697" s="316">
        <v>1</v>
      </c>
      <c r="I697" s="317"/>
      <c r="J697" s="317">
        <f t="shared" si="20"/>
        <v>0</v>
      </c>
    </row>
    <row r="698" spans="1:13" ht="24" customHeight="1" x14ac:dyDescent="0.25">
      <c r="A698" s="314" t="s">
        <v>415</v>
      </c>
      <c r="B698" s="315" t="s">
        <v>433</v>
      </c>
      <c r="C698" s="315" t="s">
        <v>431</v>
      </c>
      <c r="D698" s="314" t="s">
        <v>232</v>
      </c>
      <c r="E698" s="330" t="s">
        <v>418</v>
      </c>
      <c r="F698" s="330"/>
      <c r="G698" s="315" t="s">
        <v>414</v>
      </c>
      <c r="H698" s="316">
        <v>1</v>
      </c>
      <c r="I698" s="317"/>
      <c r="J698" s="317">
        <f t="shared" si="20"/>
        <v>0</v>
      </c>
    </row>
    <row r="699" spans="1:13" ht="24" customHeight="1" x14ac:dyDescent="0.25">
      <c r="A699" s="314" t="s">
        <v>415</v>
      </c>
      <c r="B699" s="315" t="s">
        <v>433</v>
      </c>
      <c r="C699" s="315" t="s">
        <v>431</v>
      </c>
      <c r="D699" s="314" t="s">
        <v>234</v>
      </c>
      <c r="E699" s="330" t="s">
        <v>418</v>
      </c>
      <c r="F699" s="330"/>
      <c r="G699" s="315" t="s">
        <v>414</v>
      </c>
      <c r="H699" s="316">
        <v>1</v>
      </c>
      <c r="I699" s="317"/>
      <c r="J699" s="317">
        <f t="shared" si="20"/>
        <v>0</v>
      </c>
    </row>
    <row r="700" spans="1:13" ht="24" customHeight="1" x14ac:dyDescent="0.25">
      <c r="A700" s="314" t="s">
        <v>415</v>
      </c>
      <c r="B700" s="315" t="s">
        <v>433</v>
      </c>
      <c r="C700" s="315" t="s">
        <v>431</v>
      </c>
      <c r="D700" s="314" t="s">
        <v>235</v>
      </c>
      <c r="E700" s="330" t="s">
        <v>418</v>
      </c>
      <c r="F700" s="330"/>
      <c r="G700" s="315" t="s">
        <v>414</v>
      </c>
      <c r="H700" s="316">
        <v>1</v>
      </c>
      <c r="I700" s="317"/>
      <c r="J700" s="317">
        <f t="shared" si="20"/>
        <v>0</v>
      </c>
    </row>
    <row r="701" spans="1:13" ht="24" customHeight="1" x14ac:dyDescent="0.25">
      <c r="A701" s="314" t="s">
        <v>415</v>
      </c>
      <c r="B701" s="315" t="s">
        <v>433</v>
      </c>
      <c r="C701" s="315" t="s">
        <v>431</v>
      </c>
      <c r="D701" s="314" t="s">
        <v>236</v>
      </c>
      <c r="E701" s="330" t="s">
        <v>418</v>
      </c>
      <c r="F701" s="330"/>
      <c r="G701" s="315" t="s">
        <v>414</v>
      </c>
      <c r="H701" s="316">
        <v>1</v>
      </c>
      <c r="I701" s="317"/>
      <c r="J701" s="317">
        <f t="shared" si="20"/>
        <v>0</v>
      </c>
    </row>
    <row r="702" spans="1:13" x14ac:dyDescent="0.25">
      <c r="A702" s="318"/>
      <c r="B702" s="323"/>
      <c r="C702" s="323"/>
      <c r="D702" s="318"/>
      <c r="E702" s="318" t="s">
        <v>419</v>
      </c>
      <c r="F702" s="329">
        <f>M702/$M$2</f>
        <v>0</v>
      </c>
      <c r="G702" s="340" t="s">
        <v>420</v>
      </c>
      <c r="H702" s="319">
        <f>M702-F702</f>
        <v>0</v>
      </c>
      <c r="I702" s="340" t="s">
        <v>421</v>
      </c>
      <c r="J702" s="319">
        <f>F702+H702</f>
        <v>0</v>
      </c>
      <c r="M702" s="429">
        <f>J677+J676</f>
        <v>0</v>
      </c>
    </row>
    <row r="703" spans="1:13" ht="15" customHeight="1" x14ac:dyDescent="0.25">
      <c r="A703" s="318"/>
      <c r="B703" s="323"/>
      <c r="C703" s="323"/>
      <c r="D703" s="318"/>
      <c r="E703" s="318" t="s">
        <v>205</v>
      </c>
      <c r="F703" s="319">
        <f>J675*$G$2</f>
        <v>0</v>
      </c>
      <c r="G703" s="318"/>
      <c r="H703" s="445" t="s">
        <v>206</v>
      </c>
      <c r="I703" s="445"/>
      <c r="J703" s="319">
        <f>J675+F703</f>
        <v>0</v>
      </c>
      <c r="M703" s="430"/>
    </row>
    <row r="704" spans="1:13" ht="24.95" customHeight="1" x14ac:dyDescent="0.25">
      <c r="A704" s="320"/>
      <c r="B704" s="323"/>
      <c r="C704" s="323"/>
      <c r="D704" s="318"/>
      <c r="E704" s="331" t="s">
        <v>434</v>
      </c>
      <c r="F704" s="332"/>
      <c r="G704" s="329">
        <f>TRUNC(J703*0.3,2)</f>
        <v>0</v>
      </c>
      <c r="H704" s="333"/>
      <c r="I704" s="333"/>
      <c r="J704" s="319"/>
      <c r="M704" s="430"/>
    </row>
    <row r="705" spans="1:13" ht="24.95" customHeight="1" x14ac:dyDescent="0.25">
      <c r="A705" s="320"/>
      <c r="B705" s="323"/>
      <c r="C705" s="323"/>
      <c r="D705" s="318"/>
      <c r="E705" s="331" t="s">
        <v>437</v>
      </c>
      <c r="F705" s="332"/>
      <c r="G705" s="329"/>
      <c r="H705" s="333"/>
      <c r="I705" s="333"/>
      <c r="J705" s="334">
        <f>J703+G705+G704</f>
        <v>0</v>
      </c>
      <c r="M705" s="430"/>
    </row>
    <row r="706" spans="1:13" ht="30" customHeight="1" thickBot="1" x14ac:dyDescent="0.3">
      <c r="A706" s="320"/>
      <c r="B706" s="324"/>
      <c r="C706" s="324"/>
      <c r="D706" s="320"/>
      <c r="E706" s="320"/>
      <c r="F706" s="320"/>
      <c r="G706" s="320" t="s">
        <v>422</v>
      </c>
      <c r="H706" s="321">
        <v>36</v>
      </c>
      <c r="I706" s="320" t="s">
        <v>423</v>
      </c>
      <c r="J706" s="321">
        <f>H706*J705</f>
        <v>0</v>
      </c>
    </row>
    <row r="707" spans="1:13" ht="0.95" customHeight="1" thickTop="1" x14ac:dyDescent="0.25">
      <c r="A707" s="322"/>
      <c r="B707" s="327"/>
      <c r="C707" s="327"/>
      <c r="D707" s="322"/>
      <c r="E707" s="322"/>
      <c r="F707" s="322"/>
      <c r="G707" s="322"/>
      <c r="H707" s="322"/>
      <c r="I707" s="322"/>
      <c r="J707" s="322"/>
    </row>
    <row r="708" spans="1:13" ht="18" customHeight="1" x14ac:dyDescent="0.25">
      <c r="A708" s="303" t="s">
        <v>40</v>
      </c>
      <c r="B708" s="305" t="s">
        <v>406</v>
      </c>
      <c r="C708" s="305" t="s">
        <v>407</v>
      </c>
      <c r="D708" s="303" t="s">
        <v>168</v>
      </c>
      <c r="E708" s="443" t="s">
        <v>408</v>
      </c>
      <c r="F708" s="444"/>
      <c r="G708" s="305" t="s">
        <v>169</v>
      </c>
      <c r="H708" s="304" t="s">
        <v>409</v>
      </c>
      <c r="I708" s="304" t="s">
        <v>410</v>
      </c>
      <c r="J708" s="304" t="s">
        <v>411</v>
      </c>
    </row>
    <row r="709" spans="1:13" ht="36" customHeight="1" x14ac:dyDescent="0.25">
      <c r="A709" s="306" t="s">
        <v>412</v>
      </c>
      <c r="B709" s="307"/>
      <c r="C709" s="307"/>
      <c r="D709" s="342" t="s">
        <v>576</v>
      </c>
      <c r="E709" s="441" t="s">
        <v>413</v>
      </c>
      <c r="F709" s="441"/>
      <c r="G709" s="307" t="s">
        <v>414</v>
      </c>
      <c r="H709" s="308">
        <v>1</v>
      </c>
      <c r="I709" s="309">
        <f>SUM(J710:J734)</f>
        <v>0</v>
      </c>
      <c r="J709" s="309">
        <f t="shared" ref="J709:J734" si="21">TRUNC(H709*I709,2)</f>
        <v>0</v>
      </c>
    </row>
    <row r="710" spans="1:13" ht="24" customHeight="1" x14ac:dyDescent="0.25">
      <c r="A710" s="310" t="s">
        <v>430</v>
      </c>
      <c r="B710" s="311"/>
      <c r="C710" s="311"/>
      <c r="D710" s="343" t="s">
        <v>427</v>
      </c>
      <c r="E710" s="442" t="s">
        <v>413</v>
      </c>
      <c r="F710" s="442"/>
      <c r="G710" s="311" t="s">
        <v>414</v>
      </c>
      <c r="H710" s="312">
        <v>1</v>
      </c>
      <c r="I710" s="313"/>
      <c r="J710" s="313">
        <f t="shared" si="21"/>
        <v>0</v>
      </c>
    </row>
    <row r="711" spans="1:13" ht="24" customHeight="1" x14ac:dyDescent="0.25">
      <c r="A711" s="314" t="s">
        <v>415</v>
      </c>
      <c r="B711" s="315"/>
      <c r="C711" s="315"/>
      <c r="D711" s="341" t="s">
        <v>577</v>
      </c>
      <c r="E711" s="436" t="s">
        <v>416</v>
      </c>
      <c r="F711" s="436"/>
      <c r="G711" s="315" t="s">
        <v>414</v>
      </c>
      <c r="H711" s="316">
        <v>1</v>
      </c>
      <c r="I711" s="317"/>
      <c r="J711" s="317">
        <f t="shared" si="21"/>
        <v>0</v>
      </c>
    </row>
    <row r="712" spans="1:13" ht="31.5" customHeight="1" x14ac:dyDescent="0.25">
      <c r="A712" s="314" t="s">
        <v>415</v>
      </c>
      <c r="B712" s="315"/>
      <c r="C712" s="315"/>
      <c r="D712" s="341" t="s">
        <v>428</v>
      </c>
      <c r="E712" s="436" t="s">
        <v>417</v>
      </c>
      <c r="F712" s="436"/>
      <c r="G712" s="315" t="s">
        <v>414</v>
      </c>
      <c r="H712" s="316">
        <v>1</v>
      </c>
      <c r="I712" s="317"/>
      <c r="J712" s="317">
        <f t="shared" si="21"/>
        <v>0</v>
      </c>
    </row>
    <row r="713" spans="1:13" ht="24" customHeight="1" x14ac:dyDescent="0.25">
      <c r="A713" s="314" t="s">
        <v>415</v>
      </c>
      <c r="B713" s="315" t="s">
        <v>433</v>
      </c>
      <c r="C713" s="315" t="s">
        <v>431</v>
      </c>
      <c r="D713" s="314" t="s">
        <v>222</v>
      </c>
      <c r="E713" s="330" t="s">
        <v>432</v>
      </c>
      <c r="F713" s="330"/>
      <c r="G713" s="315" t="s">
        <v>414</v>
      </c>
      <c r="H713" s="316">
        <v>1</v>
      </c>
      <c r="I713" s="317"/>
      <c r="J713" s="317">
        <f t="shared" si="21"/>
        <v>0</v>
      </c>
    </row>
    <row r="714" spans="1:13" ht="24" customHeight="1" x14ac:dyDescent="0.25">
      <c r="A714" s="314" t="s">
        <v>415</v>
      </c>
      <c r="B714" s="315" t="s">
        <v>433</v>
      </c>
      <c r="C714" s="315" t="s">
        <v>431</v>
      </c>
      <c r="D714" s="314" t="s">
        <v>249</v>
      </c>
      <c r="E714" s="330" t="s">
        <v>417</v>
      </c>
      <c r="F714" s="330"/>
      <c r="G714" s="315" t="s">
        <v>414</v>
      </c>
      <c r="H714" s="316">
        <v>1</v>
      </c>
      <c r="I714" s="317"/>
      <c r="J714" s="317">
        <f t="shared" si="21"/>
        <v>0</v>
      </c>
    </row>
    <row r="715" spans="1:13" ht="24" customHeight="1" x14ac:dyDescent="0.25">
      <c r="A715" s="314" t="s">
        <v>415</v>
      </c>
      <c r="B715" s="315" t="s">
        <v>433</v>
      </c>
      <c r="C715" s="315" t="s">
        <v>431</v>
      </c>
      <c r="D715" s="314" t="s">
        <v>250</v>
      </c>
      <c r="E715" s="330" t="s">
        <v>417</v>
      </c>
      <c r="F715" s="330"/>
      <c r="G715" s="315" t="s">
        <v>414</v>
      </c>
      <c r="H715" s="316">
        <v>1</v>
      </c>
      <c r="I715" s="317"/>
      <c r="J715" s="317">
        <f t="shared" si="21"/>
        <v>0</v>
      </c>
    </row>
    <row r="716" spans="1:13" ht="24" customHeight="1" x14ac:dyDescent="0.25">
      <c r="A716" s="314" t="s">
        <v>415</v>
      </c>
      <c r="B716" s="315" t="s">
        <v>433</v>
      </c>
      <c r="C716" s="315" t="s">
        <v>431</v>
      </c>
      <c r="D716" s="314" t="s">
        <v>247</v>
      </c>
      <c r="E716" s="330" t="s">
        <v>417</v>
      </c>
      <c r="F716" s="330"/>
      <c r="G716" s="315" t="s">
        <v>414</v>
      </c>
      <c r="H716" s="316">
        <v>1</v>
      </c>
      <c r="I716" s="317"/>
      <c r="J716" s="317">
        <f t="shared" si="21"/>
        <v>0</v>
      </c>
    </row>
    <row r="717" spans="1:13" ht="24" customHeight="1" x14ac:dyDescent="0.25">
      <c r="A717" s="314" t="s">
        <v>415</v>
      </c>
      <c r="B717" s="315" t="s">
        <v>433</v>
      </c>
      <c r="C717" s="315" t="s">
        <v>431</v>
      </c>
      <c r="D717" s="314" t="s">
        <v>238</v>
      </c>
      <c r="E717" s="330" t="s">
        <v>417</v>
      </c>
      <c r="F717" s="330"/>
      <c r="G717" s="315" t="s">
        <v>414</v>
      </c>
      <c r="H717" s="316">
        <v>1</v>
      </c>
      <c r="I717" s="317"/>
      <c r="J717" s="317">
        <f t="shared" si="21"/>
        <v>0</v>
      </c>
    </row>
    <row r="718" spans="1:13" ht="24" customHeight="1" x14ac:dyDescent="0.25">
      <c r="A718" s="314" t="s">
        <v>415</v>
      </c>
      <c r="B718" s="315" t="s">
        <v>433</v>
      </c>
      <c r="C718" s="315" t="s">
        <v>431</v>
      </c>
      <c r="D718" s="314" t="s">
        <v>239</v>
      </c>
      <c r="E718" s="330" t="s">
        <v>417</v>
      </c>
      <c r="F718" s="330"/>
      <c r="G718" s="315" t="s">
        <v>414</v>
      </c>
      <c r="H718" s="316">
        <v>1</v>
      </c>
      <c r="I718" s="317"/>
      <c r="J718" s="317">
        <f t="shared" si="21"/>
        <v>0</v>
      </c>
    </row>
    <row r="719" spans="1:13" ht="24" customHeight="1" x14ac:dyDescent="0.25">
      <c r="A719" s="314" t="s">
        <v>415</v>
      </c>
      <c r="B719" s="315" t="s">
        <v>433</v>
      </c>
      <c r="C719" s="315" t="s">
        <v>431</v>
      </c>
      <c r="D719" s="314" t="s">
        <v>240</v>
      </c>
      <c r="E719" s="330" t="s">
        <v>417</v>
      </c>
      <c r="F719" s="330"/>
      <c r="G719" s="315" t="s">
        <v>414</v>
      </c>
      <c r="H719" s="316">
        <v>1</v>
      </c>
      <c r="I719" s="317"/>
      <c r="J719" s="317">
        <f t="shared" si="21"/>
        <v>0</v>
      </c>
    </row>
    <row r="720" spans="1:13" ht="24" customHeight="1" x14ac:dyDescent="0.25">
      <c r="A720" s="314" t="s">
        <v>415</v>
      </c>
      <c r="B720" s="315" t="s">
        <v>433</v>
      </c>
      <c r="C720" s="315" t="s">
        <v>431</v>
      </c>
      <c r="D720" s="314" t="s">
        <v>242</v>
      </c>
      <c r="E720" s="330" t="s">
        <v>417</v>
      </c>
      <c r="F720" s="330"/>
      <c r="G720" s="315" t="s">
        <v>414</v>
      </c>
      <c r="H720" s="316">
        <v>1</v>
      </c>
      <c r="I720" s="317"/>
      <c r="J720" s="317">
        <f t="shared" si="21"/>
        <v>0</v>
      </c>
    </row>
    <row r="721" spans="1:14" ht="24" customHeight="1" x14ac:dyDescent="0.25">
      <c r="A721" s="314" t="s">
        <v>415</v>
      </c>
      <c r="B721" s="315" t="s">
        <v>433</v>
      </c>
      <c r="C721" s="315" t="s">
        <v>431</v>
      </c>
      <c r="D721" s="314" t="s">
        <v>240</v>
      </c>
      <c r="E721" s="330" t="s">
        <v>417</v>
      </c>
      <c r="F721" s="330"/>
      <c r="G721" s="315" t="s">
        <v>414</v>
      </c>
      <c r="H721" s="316">
        <v>1</v>
      </c>
      <c r="I721" s="317"/>
      <c r="J721" s="317">
        <f t="shared" si="21"/>
        <v>0</v>
      </c>
    </row>
    <row r="722" spans="1:14" ht="24" customHeight="1" x14ac:dyDescent="0.25">
      <c r="A722" s="314" t="s">
        <v>415</v>
      </c>
      <c r="B722" s="315" t="s">
        <v>433</v>
      </c>
      <c r="C722" s="315" t="s">
        <v>431</v>
      </c>
      <c r="D722" s="314" t="s">
        <v>245</v>
      </c>
      <c r="E722" s="330" t="s">
        <v>417</v>
      </c>
      <c r="F722" s="330"/>
      <c r="G722" s="315" t="s">
        <v>414</v>
      </c>
      <c r="H722" s="316">
        <v>1</v>
      </c>
      <c r="I722" s="317"/>
      <c r="J722" s="317">
        <f t="shared" si="21"/>
        <v>0</v>
      </c>
    </row>
    <row r="723" spans="1:14" ht="24" customHeight="1" x14ac:dyDescent="0.25">
      <c r="A723" s="314" t="s">
        <v>415</v>
      </c>
      <c r="B723" s="315" t="s">
        <v>433</v>
      </c>
      <c r="C723" s="315" t="s">
        <v>431</v>
      </c>
      <c r="D723" s="314" t="s">
        <v>246</v>
      </c>
      <c r="E723" s="330" t="s">
        <v>417</v>
      </c>
      <c r="F723" s="330"/>
      <c r="G723" s="315" t="s">
        <v>414</v>
      </c>
      <c r="H723" s="316">
        <v>1</v>
      </c>
      <c r="I723" s="317"/>
      <c r="J723" s="317">
        <f t="shared" si="21"/>
        <v>0</v>
      </c>
    </row>
    <row r="724" spans="1:14" ht="24" customHeight="1" x14ac:dyDescent="0.25">
      <c r="A724" s="314" t="s">
        <v>415</v>
      </c>
      <c r="B724" s="315" t="s">
        <v>433</v>
      </c>
      <c r="C724" s="315" t="s">
        <v>431</v>
      </c>
      <c r="D724" s="314" t="s">
        <v>244</v>
      </c>
      <c r="E724" s="330" t="s">
        <v>417</v>
      </c>
      <c r="F724" s="330"/>
      <c r="G724" s="315" t="s">
        <v>414</v>
      </c>
      <c r="H724" s="316">
        <v>1</v>
      </c>
      <c r="I724" s="317"/>
      <c r="J724" s="317">
        <f t="shared" si="21"/>
        <v>0</v>
      </c>
    </row>
    <row r="725" spans="1:14" ht="24" customHeight="1" x14ac:dyDescent="0.25">
      <c r="A725" s="314" t="s">
        <v>415</v>
      </c>
      <c r="B725" s="315" t="s">
        <v>433</v>
      </c>
      <c r="C725" s="315" t="s">
        <v>431</v>
      </c>
      <c r="D725" s="314" t="s">
        <v>226</v>
      </c>
      <c r="E725" s="330" t="s">
        <v>418</v>
      </c>
      <c r="F725" s="330"/>
      <c r="G725" s="315" t="s">
        <v>414</v>
      </c>
      <c r="H725" s="316">
        <v>1</v>
      </c>
      <c r="I725" s="317"/>
      <c r="J725" s="317">
        <f t="shared" si="21"/>
        <v>0</v>
      </c>
    </row>
    <row r="726" spans="1:14" ht="24" customHeight="1" x14ac:dyDescent="0.25">
      <c r="A726" s="314" t="s">
        <v>415</v>
      </c>
      <c r="B726" s="315" t="s">
        <v>433</v>
      </c>
      <c r="C726" s="315" t="s">
        <v>431</v>
      </c>
      <c r="D726" s="314" t="s">
        <v>227</v>
      </c>
      <c r="E726" s="330" t="s">
        <v>418</v>
      </c>
      <c r="F726" s="330"/>
      <c r="G726" s="315" t="s">
        <v>414</v>
      </c>
      <c r="H726" s="316">
        <v>1</v>
      </c>
      <c r="I726" s="317"/>
      <c r="J726" s="317">
        <f t="shared" si="21"/>
        <v>0</v>
      </c>
    </row>
    <row r="727" spans="1:14" ht="24" customHeight="1" x14ac:dyDescent="0.25">
      <c r="A727" s="314" t="s">
        <v>415</v>
      </c>
      <c r="B727" s="315" t="s">
        <v>433</v>
      </c>
      <c r="C727" s="315" t="s">
        <v>431</v>
      </c>
      <c r="D727" s="314" t="s">
        <v>228</v>
      </c>
      <c r="E727" s="330" t="s">
        <v>418</v>
      </c>
      <c r="F727" s="330"/>
      <c r="G727" s="315" t="s">
        <v>414</v>
      </c>
      <c r="H727" s="316">
        <v>1</v>
      </c>
      <c r="I727" s="317"/>
      <c r="J727" s="317">
        <f t="shared" si="21"/>
        <v>0</v>
      </c>
    </row>
    <row r="728" spans="1:14" ht="24" customHeight="1" x14ac:dyDescent="0.25">
      <c r="A728" s="314" t="s">
        <v>415</v>
      </c>
      <c r="B728" s="315" t="s">
        <v>433</v>
      </c>
      <c r="C728" s="315" t="s">
        <v>431</v>
      </c>
      <c r="D728" s="314" t="s">
        <v>229</v>
      </c>
      <c r="E728" s="330" t="s">
        <v>418</v>
      </c>
      <c r="F728" s="330"/>
      <c r="G728" s="315" t="s">
        <v>414</v>
      </c>
      <c r="H728" s="316">
        <v>1</v>
      </c>
      <c r="I728" s="317"/>
      <c r="J728" s="317">
        <f t="shared" si="21"/>
        <v>0</v>
      </c>
    </row>
    <row r="729" spans="1:14" ht="24" customHeight="1" x14ac:dyDescent="0.25">
      <c r="A729" s="314" t="s">
        <v>415</v>
      </c>
      <c r="B729" s="315" t="s">
        <v>433</v>
      </c>
      <c r="C729" s="315" t="s">
        <v>431</v>
      </c>
      <c r="D729" s="314" t="s">
        <v>230</v>
      </c>
      <c r="E729" s="330" t="s">
        <v>418</v>
      </c>
      <c r="F729" s="330"/>
      <c r="G729" s="315" t="s">
        <v>414</v>
      </c>
      <c r="H729" s="316">
        <v>1</v>
      </c>
      <c r="I729" s="317"/>
      <c r="J729" s="317">
        <f t="shared" si="21"/>
        <v>0</v>
      </c>
    </row>
    <row r="730" spans="1:14" ht="24" customHeight="1" x14ac:dyDescent="0.25">
      <c r="A730" s="314" t="s">
        <v>415</v>
      </c>
      <c r="B730" s="315" t="s">
        <v>433</v>
      </c>
      <c r="C730" s="315" t="s">
        <v>431</v>
      </c>
      <c r="D730" s="314" t="s">
        <v>231</v>
      </c>
      <c r="E730" s="330" t="s">
        <v>418</v>
      </c>
      <c r="F730" s="330"/>
      <c r="G730" s="315" t="s">
        <v>414</v>
      </c>
      <c r="H730" s="316">
        <v>1</v>
      </c>
      <c r="I730" s="317"/>
      <c r="J730" s="317">
        <f t="shared" si="21"/>
        <v>0</v>
      </c>
    </row>
    <row r="731" spans="1:14" ht="24" customHeight="1" x14ac:dyDescent="0.25">
      <c r="A731" s="314" t="s">
        <v>415</v>
      </c>
      <c r="B731" s="315" t="s">
        <v>433</v>
      </c>
      <c r="C731" s="315" t="s">
        <v>431</v>
      </c>
      <c r="D731" s="314" t="s">
        <v>232</v>
      </c>
      <c r="E731" s="330" t="s">
        <v>418</v>
      </c>
      <c r="F731" s="330"/>
      <c r="G731" s="315" t="s">
        <v>414</v>
      </c>
      <c r="H731" s="316">
        <v>1</v>
      </c>
      <c r="I731" s="317"/>
      <c r="J731" s="317">
        <f t="shared" si="21"/>
        <v>0</v>
      </c>
    </row>
    <row r="732" spans="1:14" ht="24" customHeight="1" x14ac:dyDescent="0.25">
      <c r="A732" s="314" t="s">
        <v>415</v>
      </c>
      <c r="B732" s="315" t="s">
        <v>433</v>
      </c>
      <c r="C732" s="315" t="s">
        <v>431</v>
      </c>
      <c r="D732" s="314" t="s">
        <v>234</v>
      </c>
      <c r="E732" s="330" t="s">
        <v>418</v>
      </c>
      <c r="F732" s="330"/>
      <c r="G732" s="315" t="s">
        <v>414</v>
      </c>
      <c r="H732" s="316">
        <v>1</v>
      </c>
      <c r="I732" s="317"/>
      <c r="J732" s="317">
        <f t="shared" si="21"/>
        <v>0</v>
      </c>
    </row>
    <row r="733" spans="1:14" ht="24" customHeight="1" x14ac:dyDescent="0.25">
      <c r="A733" s="314" t="s">
        <v>415</v>
      </c>
      <c r="B733" s="315" t="s">
        <v>433</v>
      </c>
      <c r="C733" s="315" t="s">
        <v>431</v>
      </c>
      <c r="D733" s="314" t="s">
        <v>235</v>
      </c>
      <c r="E733" s="330" t="s">
        <v>418</v>
      </c>
      <c r="F733" s="330"/>
      <c r="G733" s="315" t="s">
        <v>414</v>
      </c>
      <c r="H733" s="316">
        <v>1</v>
      </c>
      <c r="I733" s="317"/>
      <c r="J733" s="317">
        <f t="shared" si="21"/>
        <v>0</v>
      </c>
    </row>
    <row r="734" spans="1:14" ht="24" customHeight="1" x14ac:dyDescent="0.25">
      <c r="A734" s="314" t="s">
        <v>415</v>
      </c>
      <c r="B734" s="315" t="s">
        <v>433</v>
      </c>
      <c r="C734" s="315" t="s">
        <v>431</v>
      </c>
      <c r="D734" s="314" t="s">
        <v>236</v>
      </c>
      <c r="E734" s="330" t="s">
        <v>418</v>
      </c>
      <c r="F734" s="330"/>
      <c r="G734" s="315" t="s">
        <v>414</v>
      </c>
      <c r="H734" s="316">
        <v>1</v>
      </c>
      <c r="I734" s="317"/>
      <c r="J734" s="317">
        <f t="shared" si="21"/>
        <v>0</v>
      </c>
    </row>
    <row r="735" spans="1:14" x14ac:dyDescent="0.25">
      <c r="A735" s="318"/>
      <c r="B735" s="323"/>
      <c r="C735" s="323"/>
      <c r="D735" s="318"/>
      <c r="E735" s="318" t="s">
        <v>419</v>
      </c>
      <c r="F735" s="329">
        <v>0</v>
      </c>
      <c r="G735" s="340" t="s">
        <v>420</v>
      </c>
      <c r="H735" s="319">
        <f>N735-F735</f>
        <v>0</v>
      </c>
      <c r="I735" s="340" t="s">
        <v>421</v>
      </c>
      <c r="J735" s="319">
        <f>M735</f>
        <v>0</v>
      </c>
      <c r="K735" s="345"/>
      <c r="L735" s="345"/>
      <c r="M735" s="429">
        <f>J711+J710</f>
        <v>0</v>
      </c>
      <c r="N735" s="336">
        <f>F735*M1</f>
        <v>0</v>
      </c>
    </row>
    <row r="736" spans="1:14" ht="15" customHeight="1" x14ac:dyDescent="0.25">
      <c r="A736" s="318"/>
      <c r="B736" s="323"/>
      <c r="C736" s="323"/>
      <c r="D736" s="318"/>
      <c r="E736" s="318" t="s">
        <v>205</v>
      </c>
      <c r="F736" s="319">
        <f>J709*$G$2</f>
        <v>0</v>
      </c>
      <c r="G736" s="318"/>
      <c r="H736" s="445" t="s">
        <v>206</v>
      </c>
      <c r="I736" s="445"/>
      <c r="J736" s="319">
        <f>J709+F736</f>
        <v>0</v>
      </c>
      <c r="M736" s="431"/>
    </row>
    <row r="737" spans="1:13" ht="24.95" customHeight="1" x14ac:dyDescent="0.25">
      <c r="A737" s="320"/>
      <c r="B737" s="323"/>
      <c r="C737" s="323"/>
      <c r="D737" s="318"/>
      <c r="E737" s="331" t="s">
        <v>434</v>
      </c>
      <c r="F737" s="332"/>
      <c r="G737" s="329">
        <f>TRUNC(J736*0.3,2)</f>
        <v>0</v>
      </c>
      <c r="H737" s="333"/>
      <c r="I737" s="333"/>
      <c r="J737" s="319"/>
      <c r="M737" s="430"/>
    </row>
    <row r="738" spans="1:13" ht="24.95" customHeight="1" x14ac:dyDescent="0.25">
      <c r="A738" s="320"/>
      <c r="B738" s="323"/>
      <c r="C738" s="323"/>
      <c r="D738" s="318"/>
      <c r="E738" s="331" t="s">
        <v>437</v>
      </c>
      <c r="F738" s="332"/>
      <c r="G738" s="329"/>
      <c r="H738" s="333"/>
      <c r="I738" s="333"/>
      <c r="J738" s="334">
        <f>J736+G738+G737</f>
        <v>0</v>
      </c>
      <c r="M738" s="430"/>
    </row>
    <row r="739" spans="1:13" ht="30" customHeight="1" thickBot="1" x14ac:dyDescent="0.3">
      <c r="A739" s="320"/>
      <c r="B739" s="324"/>
      <c r="C739" s="324"/>
      <c r="D739" s="320"/>
      <c r="E739" s="320"/>
      <c r="F739" s="320"/>
      <c r="G739" s="320" t="s">
        <v>422</v>
      </c>
      <c r="H739" s="321">
        <v>12</v>
      </c>
      <c r="I739" s="320" t="s">
        <v>423</v>
      </c>
      <c r="J739" s="321">
        <f>H739*J738</f>
        <v>0</v>
      </c>
    </row>
    <row r="740" spans="1:13" ht="0.95" customHeight="1" thickTop="1" x14ac:dyDescent="0.25">
      <c r="A740" s="322"/>
      <c r="B740" s="327"/>
      <c r="C740" s="327"/>
      <c r="D740" s="322"/>
      <c r="E740" s="322"/>
      <c r="F740" s="322"/>
      <c r="G740" s="322"/>
      <c r="H740" s="322"/>
      <c r="I740" s="322"/>
      <c r="J740" s="322"/>
    </row>
    <row r="741" spans="1:13" ht="18" customHeight="1" x14ac:dyDescent="0.25">
      <c r="A741" s="303" t="s">
        <v>41</v>
      </c>
      <c r="B741" s="305" t="s">
        <v>406</v>
      </c>
      <c r="C741" s="305" t="s">
        <v>407</v>
      </c>
      <c r="D741" s="303" t="s">
        <v>168</v>
      </c>
      <c r="E741" s="443" t="s">
        <v>408</v>
      </c>
      <c r="F741" s="444"/>
      <c r="G741" s="305" t="s">
        <v>169</v>
      </c>
      <c r="H741" s="304" t="s">
        <v>409</v>
      </c>
      <c r="I741" s="304" t="s">
        <v>410</v>
      </c>
      <c r="J741" s="304" t="s">
        <v>411</v>
      </c>
    </row>
    <row r="742" spans="1:13" ht="36" customHeight="1" x14ac:dyDescent="0.25">
      <c r="A742" s="306" t="s">
        <v>412</v>
      </c>
      <c r="B742" s="307"/>
      <c r="C742" s="307"/>
      <c r="D742" s="306" t="s">
        <v>578</v>
      </c>
      <c r="E742" s="441" t="s">
        <v>413</v>
      </c>
      <c r="F742" s="441"/>
      <c r="G742" s="307" t="s">
        <v>414</v>
      </c>
      <c r="H742" s="308">
        <v>1</v>
      </c>
      <c r="I742" s="309">
        <f>SUM(J743:J767)</f>
        <v>0</v>
      </c>
      <c r="J742" s="309">
        <f t="shared" ref="J742:J767" si="22">TRUNC(H742*I742,2)</f>
        <v>0</v>
      </c>
    </row>
    <row r="743" spans="1:13" ht="35.25" customHeight="1" x14ac:dyDescent="0.25">
      <c r="A743" s="310" t="s">
        <v>430</v>
      </c>
      <c r="B743" s="311"/>
      <c r="C743" s="311"/>
      <c r="D743" s="343" t="s">
        <v>551</v>
      </c>
      <c r="E743" s="442" t="s">
        <v>413</v>
      </c>
      <c r="F743" s="442"/>
      <c r="G743" s="311" t="s">
        <v>414</v>
      </c>
      <c r="H743" s="312">
        <v>1</v>
      </c>
      <c r="I743" s="313"/>
      <c r="J743" s="313">
        <f t="shared" si="22"/>
        <v>0</v>
      </c>
    </row>
    <row r="744" spans="1:13" ht="24" customHeight="1" x14ac:dyDescent="0.25">
      <c r="A744" s="314" t="s">
        <v>415</v>
      </c>
      <c r="B744" s="315"/>
      <c r="C744" s="315"/>
      <c r="D744" s="341" t="s">
        <v>510</v>
      </c>
      <c r="E744" s="436" t="s">
        <v>417</v>
      </c>
      <c r="F744" s="436"/>
      <c r="G744" s="315" t="s">
        <v>414</v>
      </c>
      <c r="H744" s="316">
        <v>1</v>
      </c>
      <c r="I744" s="317"/>
      <c r="J744" s="317">
        <f t="shared" si="22"/>
        <v>0</v>
      </c>
    </row>
    <row r="745" spans="1:13" ht="24" customHeight="1" x14ac:dyDescent="0.25">
      <c r="A745" s="314" t="s">
        <v>415</v>
      </c>
      <c r="B745" s="315"/>
      <c r="C745" s="315"/>
      <c r="D745" s="341" t="s">
        <v>552</v>
      </c>
      <c r="E745" s="436" t="s">
        <v>416</v>
      </c>
      <c r="F745" s="436"/>
      <c r="G745" s="315" t="s">
        <v>414</v>
      </c>
      <c r="H745" s="316">
        <v>1</v>
      </c>
      <c r="I745" s="317"/>
      <c r="J745" s="317">
        <f t="shared" si="22"/>
        <v>0</v>
      </c>
    </row>
    <row r="746" spans="1:13" ht="24" customHeight="1" x14ac:dyDescent="0.25">
      <c r="A746" s="314" t="s">
        <v>415</v>
      </c>
      <c r="B746" s="315" t="s">
        <v>433</v>
      </c>
      <c r="C746" s="315" t="s">
        <v>431</v>
      </c>
      <c r="D746" s="314" t="s">
        <v>222</v>
      </c>
      <c r="E746" s="330" t="s">
        <v>432</v>
      </c>
      <c r="F746" s="330"/>
      <c r="G746" s="315" t="s">
        <v>414</v>
      </c>
      <c r="H746" s="316">
        <v>1</v>
      </c>
      <c r="I746" s="317"/>
      <c r="J746" s="317">
        <f t="shared" si="22"/>
        <v>0</v>
      </c>
    </row>
    <row r="747" spans="1:13" ht="24" customHeight="1" x14ac:dyDescent="0.25">
      <c r="A747" s="314" t="s">
        <v>415</v>
      </c>
      <c r="B747" s="315" t="s">
        <v>433</v>
      </c>
      <c r="C747" s="315" t="s">
        <v>431</v>
      </c>
      <c r="D747" s="314" t="s">
        <v>249</v>
      </c>
      <c r="E747" s="330" t="s">
        <v>417</v>
      </c>
      <c r="F747" s="330"/>
      <c r="G747" s="315" t="s">
        <v>414</v>
      </c>
      <c r="H747" s="316">
        <v>1</v>
      </c>
      <c r="I747" s="317"/>
      <c r="J747" s="317">
        <f t="shared" si="22"/>
        <v>0</v>
      </c>
    </row>
    <row r="748" spans="1:13" ht="24" customHeight="1" x14ac:dyDescent="0.25">
      <c r="A748" s="314" t="s">
        <v>415</v>
      </c>
      <c r="B748" s="315" t="s">
        <v>433</v>
      </c>
      <c r="C748" s="315" t="s">
        <v>431</v>
      </c>
      <c r="D748" s="314" t="s">
        <v>250</v>
      </c>
      <c r="E748" s="330" t="s">
        <v>417</v>
      </c>
      <c r="F748" s="330"/>
      <c r="G748" s="315" t="s">
        <v>414</v>
      </c>
      <c r="H748" s="316">
        <v>1</v>
      </c>
      <c r="I748" s="317"/>
      <c r="J748" s="317">
        <f t="shared" si="22"/>
        <v>0</v>
      </c>
    </row>
    <row r="749" spans="1:13" ht="24" customHeight="1" x14ac:dyDescent="0.25">
      <c r="A749" s="314" t="s">
        <v>415</v>
      </c>
      <c r="B749" s="315" t="s">
        <v>433</v>
      </c>
      <c r="C749" s="315" t="s">
        <v>431</v>
      </c>
      <c r="D749" s="314" t="s">
        <v>247</v>
      </c>
      <c r="E749" s="330" t="s">
        <v>417</v>
      </c>
      <c r="F749" s="330"/>
      <c r="G749" s="315" t="s">
        <v>414</v>
      </c>
      <c r="H749" s="316">
        <v>1</v>
      </c>
      <c r="I749" s="317"/>
      <c r="J749" s="317">
        <f t="shared" si="22"/>
        <v>0</v>
      </c>
    </row>
    <row r="750" spans="1:13" ht="24" customHeight="1" x14ac:dyDescent="0.25">
      <c r="A750" s="314" t="s">
        <v>415</v>
      </c>
      <c r="B750" s="315" t="s">
        <v>433</v>
      </c>
      <c r="C750" s="315" t="s">
        <v>431</v>
      </c>
      <c r="D750" s="314" t="s">
        <v>238</v>
      </c>
      <c r="E750" s="330" t="s">
        <v>417</v>
      </c>
      <c r="F750" s="330"/>
      <c r="G750" s="315" t="s">
        <v>414</v>
      </c>
      <c r="H750" s="316">
        <v>1</v>
      </c>
      <c r="I750" s="317"/>
      <c r="J750" s="317">
        <f t="shared" si="22"/>
        <v>0</v>
      </c>
    </row>
    <row r="751" spans="1:13" ht="24" customHeight="1" x14ac:dyDescent="0.25">
      <c r="A751" s="314" t="s">
        <v>415</v>
      </c>
      <c r="B751" s="315" t="s">
        <v>433</v>
      </c>
      <c r="C751" s="315" t="s">
        <v>431</v>
      </c>
      <c r="D751" s="314" t="s">
        <v>239</v>
      </c>
      <c r="E751" s="330" t="s">
        <v>417</v>
      </c>
      <c r="F751" s="330"/>
      <c r="G751" s="315" t="s">
        <v>414</v>
      </c>
      <c r="H751" s="316">
        <v>1</v>
      </c>
      <c r="I751" s="317"/>
      <c r="J751" s="317">
        <f t="shared" si="22"/>
        <v>0</v>
      </c>
    </row>
    <row r="752" spans="1:13" ht="24" customHeight="1" x14ac:dyDescent="0.25">
      <c r="A752" s="314" t="s">
        <v>415</v>
      </c>
      <c r="B752" s="315" t="s">
        <v>433</v>
      </c>
      <c r="C752" s="315" t="s">
        <v>431</v>
      </c>
      <c r="D752" s="314" t="s">
        <v>240</v>
      </c>
      <c r="E752" s="330" t="s">
        <v>417</v>
      </c>
      <c r="F752" s="330"/>
      <c r="G752" s="315" t="s">
        <v>414</v>
      </c>
      <c r="H752" s="316">
        <v>1</v>
      </c>
      <c r="I752" s="317"/>
      <c r="J752" s="317">
        <f t="shared" si="22"/>
        <v>0</v>
      </c>
    </row>
    <row r="753" spans="1:13" ht="24" customHeight="1" x14ac:dyDescent="0.25">
      <c r="A753" s="314" t="s">
        <v>415</v>
      </c>
      <c r="B753" s="315" t="s">
        <v>433</v>
      </c>
      <c r="C753" s="315" t="s">
        <v>431</v>
      </c>
      <c r="D753" s="314" t="s">
        <v>242</v>
      </c>
      <c r="E753" s="330" t="s">
        <v>417</v>
      </c>
      <c r="F753" s="330"/>
      <c r="G753" s="315" t="s">
        <v>414</v>
      </c>
      <c r="H753" s="316">
        <v>1</v>
      </c>
      <c r="I753" s="317"/>
      <c r="J753" s="317">
        <f t="shared" si="22"/>
        <v>0</v>
      </c>
    </row>
    <row r="754" spans="1:13" ht="24" customHeight="1" x14ac:dyDescent="0.25">
      <c r="A754" s="314" t="s">
        <v>415</v>
      </c>
      <c r="B754" s="315" t="s">
        <v>433</v>
      </c>
      <c r="C754" s="315" t="s">
        <v>431</v>
      </c>
      <c r="D754" s="314" t="s">
        <v>240</v>
      </c>
      <c r="E754" s="330" t="s">
        <v>417</v>
      </c>
      <c r="F754" s="330"/>
      <c r="G754" s="315" t="s">
        <v>414</v>
      </c>
      <c r="H754" s="316">
        <v>1</v>
      </c>
      <c r="I754" s="317"/>
      <c r="J754" s="317">
        <f t="shared" si="22"/>
        <v>0</v>
      </c>
    </row>
    <row r="755" spans="1:13" ht="24" customHeight="1" x14ac:dyDescent="0.25">
      <c r="A755" s="314" t="s">
        <v>415</v>
      </c>
      <c r="B755" s="315" t="s">
        <v>433</v>
      </c>
      <c r="C755" s="315" t="s">
        <v>431</v>
      </c>
      <c r="D755" s="314" t="s">
        <v>245</v>
      </c>
      <c r="E755" s="330" t="s">
        <v>417</v>
      </c>
      <c r="F755" s="330"/>
      <c r="G755" s="315" t="s">
        <v>414</v>
      </c>
      <c r="H755" s="316">
        <v>1</v>
      </c>
      <c r="I755" s="317"/>
      <c r="J755" s="317">
        <f t="shared" si="22"/>
        <v>0</v>
      </c>
    </row>
    <row r="756" spans="1:13" ht="24" customHeight="1" x14ac:dyDescent="0.25">
      <c r="A756" s="314" t="s">
        <v>415</v>
      </c>
      <c r="B756" s="315" t="s">
        <v>433</v>
      </c>
      <c r="C756" s="315" t="s">
        <v>431</v>
      </c>
      <c r="D756" s="314" t="s">
        <v>246</v>
      </c>
      <c r="E756" s="330" t="s">
        <v>417</v>
      </c>
      <c r="F756" s="330"/>
      <c r="G756" s="315" t="s">
        <v>414</v>
      </c>
      <c r="H756" s="316">
        <v>1</v>
      </c>
      <c r="I756" s="317"/>
      <c r="J756" s="317">
        <f t="shared" si="22"/>
        <v>0</v>
      </c>
    </row>
    <row r="757" spans="1:13" ht="24" customHeight="1" x14ac:dyDescent="0.25">
      <c r="A757" s="314" t="s">
        <v>415</v>
      </c>
      <c r="B757" s="315" t="s">
        <v>433</v>
      </c>
      <c r="C757" s="315" t="s">
        <v>431</v>
      </c>
      <c r="D757" s="314" t="s">
        <v>244</v>
      </c>
      <c r="E757" s="330" t="s">
        <v>417</v>
      </c>
      <c r="F757" s="330"/>
      <c r="G757" s="315" t="s">
        <v>414</v>
      </c>
      <c r="H757" s="316">
        <v>1</v>
      </c>
      <c r="I757" s="317"/>
      <c r="J757" s="317">
        <f t="shared" si="22"/>
        <v>0</v>
      </c>
    </row>
    <row r="758" spans="1:13" ht="24" customHeight="1" x14ac:dyDescent="0.25">
      <c r="A758" s="314" t="s">
        <v>415</v>
      </c>
      <c r="B758" s="315" t="s">
        <v>433</v>
      </c>
      <c r="C758" s="315" t="s">
        <v>431</v>
      </c>
      <c r="D758" s="314" t="s">
        <v>226</v>
      </c>
      <c r="E758" s="330" t="s">
        <v>418</v>
      </c>
      <c r="F758" s="330"/>
      <c r="G758" s="315" t="s">
        <v>414</v>
      </c>
      <c r="H758" s="316">
        <v>1</v>
      </c>
      <c r="I758" s="317"/>
      <c r="J758" s="317">
        <f t="shared" si="22"/>
        <v>0</v>
      </c>
    </row>
    <row r="759" spans="1:13" ht="24" customHeight="1" x14ac:dyDescent="0.25">
      <c r="A759" s="314" t="s">
        <v>415</v>
      </c>
      <c r="B759" s="315" t="s">
        <v>433</v>
      </c>
      <c r="C759" s="315" t="s">
        <v>431</v>
      </c>
      <c r="D759" s="314" t="s">
        <v>227</v>
      </c>
      <c r="E759" s="330" t="s">
        <v>418</v>
      </c>
      <c r="F759" s="330"/>
      <c r="G759" s="315" t="s">
        <v>414</v>
      </c>
      <c r="H759" s="316">
        <v>1</v>
      </c>
      <c r="I759" s="317"/>
      <c r="J759" s="317">
        <f t="shared" si="22"/>
        <v>0</v>
      </c>
    </row>
    <row r="760" spans="1:13" ht="24" customHeight="1" x14ac:dyDescent="0.25">
      <c r="A760" s="314" t="s">
        <v>415</v>
      </c>
      <c r="B760" s="315" t="s">
        <v>433</v>
      </c>
      <c r="C760" s="315" t="s">
        <v>431</v>
      </c>
      <c r="D760" s="314" t="s">
        <v>228</v>
      </c>
      <c r="E760" s="330" t="s">
        <v>418</v>
      </c>
      <c r="F760" s="330"/>
      <c r="G760" s="315" t="s">
        <v>414</v>
      </c>
      <c r="H760" s="316">
        <v>1</v>
      </c>
      <c r="I760" s="317"/>
      <c r="J760" s="317">
        <f t="shared" si="22"/>
        <v>0</v>
      </c>
    </row>
    <row r="761" spans="1:13" ht="24" customHeight="1" x14ac:dyDescent="0.25">
      <c r="A761" s="314" t="s">
        <v>415</v>
      </c>
      <c r="B761" s="315" t="s">
        <v>433</v>
      </c>
      <c r="C761" s="315" t="s">
        <v>431</v>
      </c>
      <c r="D761" s="314" t="s">
        <v>229</v>
      </c>
      <c r="E761" s="330" t="s">
        <v>418</v>
      </c>
      <c r="F761" s="330"/>
      <c r="G761" s="315" t="s">
        <v>414</v>
      </c>
      <c r="H761" s="316">
        <v>1</v>
      </c>
      <c r="I761" s="317"/>
      <c r="J761" s="317">
        <f t="shared" si="22"/>
        <v>0</v>
      </c>
    </row>
    <row r="762" spans="1:13" ht="24" customHeight="1" x14ac:dyDescent="0.25">
      <c r="A762" s="314" t="s">
        <v>415</v>
      </c>
      <c r="B762" s="315" t="s">
        <v>433</v>
      </c>
      <c r="C762" s="315" t="s">
        <v>431</v>
      </c>
      <c r="D762" s="314" t="s">
        <v>230</v>
      </c>
      <c r="E762" s="330" t="s">
        <v>418</v>
      </c>
      <c r="F762" s="330"/>
      <c r="G762" s="315" t="s">
        <v>414</v>
      </c>
      <c r="H762" s="316">
        <v>1</v>
      </c>
      <c r="I762" s="317"/>
      <c r="J762" s="317">
        <f t="shared" si="22"/>
        <v>0</v>
      </c>
    </row>
    <row r="763" spans="1:13" ht="24" customHeight="1" x14ac:dyDescent="0.25">
      <c r="A763" s="314" t="s">
        <v>415</v>
      </c>
      <c r="B763" s="315" t="s">
        <v>433</v>
      </c>
      <c r="C763" s="315" t="s">
        <v>431</v>
      </c>
      <c r="D763" s="314" t="s">
        <v>231</v>
      </c>
      <c r="E763" s="330" t="s">
        <v>418</v>
      </c>
      <c r="F763" s="330"/>
      <c r="G763" s="315" t="s">
        <v>414</v>
      </c>
      <c r="H763" s="316">
        <v>1</v>
      </c>
      <c r="I763" s="317"/>
      <c r="J763" s="317">
        <f t="shared" si="22"/>
        <v>0</v>
      </c>
    </row>
    <row r="764" spans="1:13" ht="24" customHeight="1" x14ac:dyDescent="0.25">
      <c r="A764" s="314" t="s">
        <v>415</v>
      </c>
      <c r="B764" s="315" t="s">
        <v>433</v>
      </c>
      <c r="C764" s="315" t="s">
        <v>431</v>
      </c>
      <c r="D764" s="314" t="s">
        <v>232</v>
      </c>
      <c r="E764" s="330" t="s">
        <v>418</v>
      </c>
      <c r="F764" s="330"/>
      <c r="G764" s="315" t="s">
        <v>414</v>
      </c>
      <c r="H764" s="316">
        <v>1</v>
      </c>
      <c r="I764" s="317"/>
      <c r="J764" s="317">
        <f t="shared" si="22"/>
        <v>0</v>
      </c>
    </row>
    <row r="765" spans="1:13" ht="24" customHeight="1" x14ac:dyDescent="0.25">
      <c r="A765" s="314" t="s">
        <v>415</v>
      </c>
      <c r="B765" s="315" t="s">
        <v>433</v>
      </c>
      <c r="C765" s="315" t="s">
        <v>431</v>
      </c>
      <c r="D765" s="314" t="s">
        <v>234</v>
      </c>
      <c r="E765" s="330" t="s">
        <v>418</v>
      </c>
      <c r="F765" s="330"/>
      <c r="G765" s="315" t="s">
        <v>414</v>
      </c>
      <c r="H765" s="316">
        <v>1</v>
      </c>
      <c r="I765" s="317"/>
      <c r="J765" s="317">
        <f t="shared" si="22"/>
        <v>0</v>
      </c>
    </row>
    <row r="766" spans="1:13" ht="24" customHeight="1" x14ac:dyDescent="0.25">
      <c r="A766" s="314" t="s">
        <v>415</v>
      </c>
      <c r="B766" s="315" t="s">
        <v>433</v>
      </c>
      <c r="C766" s="315" t="s">
        <v>431</v>
      </c>
      <c r="D766" s="314" t="s">
        <v>235</v>
      </c>
      <c r="E766" s="330" t="s">
        <v>418</v>
      </c>
      <c r="F766" s="330"/>
      <c r="G766" s="315" t="s">
        <v>414</v>
      </c>
      <c r="H766" s="316">
        <v>1</v>
      </c>
      <c r="I766" s="317"/>
      <c r="J766" s="317">
        <f t="shared" si="22"/>
        <v>0</v>
      </c>
    </row>
    <row r="767" spans="1:13" ht="24" customHeight="1" x14ac:dyDescent="0.25">
      <c r="A767" s="314" t="s">
        <v>415</v>
      </c>
      <c r="B767" s="315" t="s">
        <v>433</v>
      </c>
      <c r="C767" s="315" t="s">
        <v>431</v>
      </c>
      <c r="D767" s="314" t="s">
        <v>236</v>
      </c>
      <c r="E767" s="330" t="s">
        <v>418</v>
      </c>
      <c r="F767" s="330"/>
      <c r="G767" s="315" t="s">
        <v>414</v>
      </c>
      <c r="H767" s="316">
        <v>1</v>
      </c>
      <c r="I767" s="317"/>
      <c r="J767" s="317">
        <f t="shared" si="22"/>
        <v>0</v>
      </c>
    </row>
    <row r="768" spans="1:13" x14ac:dyDescent="0.25">
      <c r="A768" s="318"/>
      <c r="B768" s="323"/>
      <c r="C768" s="323"/>
      <c r="D768" s="318"/>
      <c r="E768" s="318" t="s">
        <v>419</v>
      </c>
      <c r="F768" s="329">
        <f>M768/$M$2</f>
        <v>0</v>
      </c>
      <c r="G768" s="340" t="s">
        <v>420</v>
      </c>
      <c r="H768" s="319">
        <f>M768-F768</f>
        <v>0</v>
      </c>
      <c r="I768" s="340" t="s">
        <v>421</v>
      </c>
      <c r="J768" s="319">
        <f>F768+H768</f>
        <v>0</v>
      </c>
      <c r="M768" s="429">
        <f>J745+J743</f>
        <v>0</v>
      </c>
    </row>
    <row r="769" spans="1:13" ht="15" customHeight="1" x14ac:dyDescent="0.25">
      <c r="A769" s="318"/>
      <c r="B769" s="323"/>
      <c r="C769" s="323"/>
      <c r="D769" s="318"/>
      <c r="E769" s="318" t="s">
        <v>205</v>
      </c>
      <c r="F769" s="319">
        <f>J742*$G$2</f>
        <v>0</v>
      </c>
      <c r="G769" s="318"/>
      <c r="H769" s="445" t="s">
        <v>206</v>
      </c>
      <c r="I769" s="445"/>
      <c r="J769" s="319">
        <f>J742+F769</f>
        <v>0</v>
      </c>
      <c r="M769" s="431"/>
    </row>
    <row r="770" spans="1:13" ht="24.95" customHeight="1" x14ac:dyDescent="0.25">
      <c r="A770" s="320"/>
      <c r="B770" s="323"/>
      <c r="C770" s="323"/>
      <c r="D770" s="318"/>
      <c r="E770" s="331" t="s">
        <v>434</v>
      </c>
      <c r="F770" s="332"/>
      <c r="G770" s="329">
        <f>TRUNC(J769*0.3,2)</f>
        <v>0</v>
      </c>
      <c r="H770" s="333"/>
      <c r="I770" s="333"/>
      <c r="J770" s="319"/>
      <c r="M770" s="430"/>
    </row>
    <row r="771" spans="1:13" ht="24.95" customHeight="1" x14ac:dyDescent="0.25">
      <c r="A771" s="320"/>
      <c r="B771" s="323"/>
      <c r="C771" s="323"/>
      <c r="D771" s="318"/>
      <c r="E771" s="331" t="s">
        <v>437</v>
      </c>
      <c r="F771" s="332"/>
      <c r="G771" s="329"/>
      <c r="H771" s="333"/>
      <c r="I771" s="333"/>
      <c r="J771" s="334">
        <f>J769+G771+G770</f>
        <v>0</v>
      </c>
      <c r="M771" s="430"/>
    </row>
    <row r="772" spans="1:13" ht="30" customHeight="1" thickBot="1" x14ac:dyDescent="0.3">
      <c r="A772" s="320"/>
      <c r="B772" s="324"/>
      <c r="C772" s="324"/>
      <c r="D772" s="320"/>
      <c r="E772" s="320"/>
      <c r="F772" s="320"/>
      <c r="G772" s="320" t="s">
        <v>422</v>
      </c>
      <c r="H772" s="321">
        <v>24</v>
      </c>
      <c r="I772" s="320" t="s">
        <v>423</v>
      </c>
      <c r="J772" s="321">
        <f>H772*J771</f>
        <v>0</v>
      </c>
    </row>
    <row r="773" spans="1:13" ht="0.95" customHeight="1" thickTop="1" x14ac:dyDescent="0.25">
      <c r="A773" s="322"/>
      <c r="B773" s="327"/>
      <c r="C773" s="327"/>
      <c r="D773" s="322"/>
      <c r="E773" s="322"/>
      <c r="F773" s="322"/>
      <c r="G773" s="322"/>
      <c r="H773" s="322"/>
      <c r="I773" s="322"/>
      <c r="J773" s="322"/>
    </row>
    <row r="774" spans="1:13" ht="18" customHeight="1" x14ac:dyDescent="0.25">
      <c r="A774" s="303" t="s">
        <v>42</v>
      </c>
      <c r="B774" s="305" t="s">
        <v>406</v>
      </c>
      <c r="C774" s="305" t="s">
        <v>407</v>
      </c>
      <c r="D774" s="303" t="s">
        <v>168</v>
      </c>
      <c r="E774" s="443" t="s">
        <v>408</v>
      </c>
      <c r="F774" s="444"/>
      <c r="G774" s="305" t="s">
        <v>169</v>
      </c>
      <c r="H774" s="304" t="s">
        <v>409</v>
      </c>
      <c r="I774" s="304" t="s">
        <v>410</v>
      </c>
      <c r="J774" s="304" t="s">
        <v>411</v>
      </c>
    </row>
    <row r="775" spans="1:13" ht="36" customHeight="1" x14ac:dyDescent="0.25">
      <c r="A775" s="306" t="s">
        <v>412</v>
      </c>
      <c r="B775" s="307"/>
      <c r="C775" s="307"/>
      <c r="D775" s="306" t="s">
        <v>579</v>
      </c>
      <c r="E775" s="441" t="s">
        <v>413</v>
      </c>
      <c r="F775" s="441"/>
      <c r="G775" s="307" t="s">
        <v>414</v>
      </c>
      <c r="H775" s="308">
        <v>1</v>
      </c>
      <c r="I775" s="309">
        <f>SUM(J776:J800)</f>
        <v>0</v>
      </c>
      <c r="J775" s="309">
        <f t="shared" ref="J775:J800" si="23">TRUNC(H775*I775,2)</f>
        <v>0</v>
      </c>
    </row>
    <row r="776" spans="1:13" ht="24" customHeight="1" x14ac:dyDescent="0.25">
      <c r="A776" s="310" t="s">
        <v>430</v>
      </c>
      <c r="B776" s="311"/>
      <c r="C776" s="311"/>
      <c r="D776" s="343" t="s">
        <v>551</v>
      </c>
      <c r="E776" s="442" t="s">
        <v>413</v>
      </c>
      <c r="F776" s="442"/>
      <c r="G776" s="311" t="s">
        <v>414</v>
      </c>
      <c r="H776" s="312">
        <v>1</v>
      </c>
      <c r="I776" s="313"/>
      <c r="J776" s="313">
        <f t="shared" si="23"/>
        <v>0</v>
      </c>
    </row>
    <row r="777" spans="1:13" ht="24" customHeight="1" x14ac:dyDescent="0.25">
      <c r="A777" s="314" t="s">
        <v>415</v>
      </c>
      <c r="B777" s="315"/>
      <c r="C777" s="315"/>
      <c r="D777" s="341" t="s">
        <v>510</v>
      </c>
      <c r="E777" s="436" t="s">
        <v>417</v>
      </c>
      <c r="F777" s="436"/>
      <c r="G777" s="315" t="s">
        <v>414</v>
      </c>
      <c r="H777" s="316">
        <v>1</v>
      </c>
      <c r="I777" s="317"/>
      <c r="J777" s="317">
        <f t="shared" si="23"/>
        <v>0</v>
      </c>
    </row>
    <row r="778" spans="1:13" ht="24" customHeight="1" x14ac:dyDescent="0.25">
      <c r="A778" s="314" t="s">
        <v>415</v>
      </c>
      <c r="B778" s="315"/>
      <c r="C778" s="315"/>
      <c r="D778" s="341" t="s">
        <v>552</v>
      </c>
      <c r="E778" s="436" t="s">
        <v>416</v>
      </c>
      <c r="F778" s="436"/>
      <c r="G778" s="315" t="s">
        <v>414</v>
      </c>
      <c r="H778" s="316">
        <v>1</v>
      </c>
      <c r="I778" s="317"/>
      <c r="J778" s="317">
        <f t="shared" si="23"/>
        <v>0</v>
      </c>
    </row>
    <row r="779" spans="1:13" ht="24" customHeight="1" x14ac:dyDescent="0.25">
      <c r="A779" s="314" t="s">
        <v>415</v>
      </c>
      <c r="B779" s="315" t="s">
        <v>433</v>
      </c>
      <c r="C779" s="315" t="s">
        <v>431</v>
      </c>
      <c r="D779" s="314" t="s">
        <v>222</v>
      </c>
      <c r="E779" s="330" t="s">
        <v>432</v>
      </c>
      <c r="F779" s="330"/>
      <c r="G779" s="315" t="s">
        <v>414</v>
      </c>
      <c r="H779" s="316">
        <v>1</v>
      </c>
      <c r="I779" s="317"/>
      <c r="J779" s="317">
        <f t="shared" si="23"/>
        <v>0</v>
      </c>
    </row>
    <row r="780" spans="1:13" ht="24" customHeight="1" x14ac:dyDescent="0.25">
      <c r="A780" s="314" t="s">
        <v>415</v>
      </c>
      <c r="B780" s="315" t="s">
        <v>433</v>
      </c>
      <c r="C780" s="315" t="s">
        <v>431</v>
      </c>
      <c r="D780" s="314" t="s">
        <v>249</v>
      </c>
      <c r="E780" s="330" t="s">
        <v>417</v>
      </c>
      <c r="F780" s="330"/>
      <c r="G780" s="315" t="s">
        <v>414</v>
      </c>
      <c r="H780" s="316">
        <v>1</v>
      </c>
      <c r="I780" s="317"/>
      <c r="J780" s="317">
        <f t="shared" si="23"/>
        <v>0</v>
      </c>
    </row>
    <row r="781" spans="1:13" ht="24" customHeight="1" x14ac:dyDescent="0.25">
      <c r="A781" s="314" t="s">
        <v>415</v>
      </c>
      <c r="B781" s="315" t="s">
        <v>433</v>
      </c>
      <c r="C781" s="315" t="s">
        <v>431</v>
      </c>
      <c r="D781" s="314" t="s">
        <v>250</v>
      </c>
      <c r="E781" s="330" t="s">
        <v>417</v>
      </c>
      <c r="F781" s="330"/>
      <c r="G781" s="315" t="s">
        <v>414</v>
      </c>
      <c r="H781" s="316">
        <v>1</v>
      </c>
      <c r="I781" s="317"/>
      <c r="J781" s="317">
        <f t="shared" si="23"/>
        <v>0</v>
      </c>
    </row>
    <row r="782" spans="1:13" ht="24" customHeight="1" x14ac:dyDescent="0.25">
      <c r="A782" s="314" t="s">
        <v>415</v>
      </c>
      <c r="B782" s="315" t="s">
        <v>433</v>
      </c>
      <c r="C782" s="315" t="s">
        <v>431</v>
      </c>
      <c r="D782" s="314" t="s">
        <v>247</v>
      </c>
      <c r="E782" s="330" t="s">
        <v>417</v>
      </c>
      <c r="F782" s="330"/>
      <c r="G782" s="315" t="s">
        <v>414</v>
      </c>
      <c r="H782" s="316">
        <v>1</v>
      </c>
      <c r="I782" s="317"/>
      <c r="J782" s="317">
        <f t="shared" si="23"/>
        <v>0</v>
      </c>
    </row>
    <row r="783" spans="1:13" ht="24" customHeight="1" x14ac:dyDescent="0.25">
      <c r="A783" s="314" t="s">
        <v>415</v>
      </c>
      <c r="B783" s="315" t="s">
        <v>433</v>
      </c>
      <c r="C783" s="315" t="s">
        <v>431</v>
      </c>
      <c r="D783" s="314" t="s">
        <v>238</v>
      </c>
      <c r="E783" s="330" t="s">
        <v>417</v>
      </c>
      <c r="F783" s="330"/>
      <c r="G783" s="315" t="s">
        <v>414</v>
      </c>
      <c r="H783" s="316">
        <v>1</v>
      </c>
      <c r="I783" s="317"/>
      <c r="J783" s="317">
        <f t="shared" si="23"/>
        <v>0</v>
      </c>
    </row>
    <row r="784" spans="1:13" ht="24" customHeight="1" x14ac:dyDescent="0.25">
      <c r="A784" s="314" t="s">
        <v>415</v>
      </c>
      <c r="B784" s="315" t="s">
        <v>433</v>
      </c>
      <c r="C784" s="315" t="s">
        <v>431</v>
      </c>
      <c r="D784" s="314" t="s">
        <v>239</v>
      </c>
      <c r="E784" s="330" t="s">
        <v>417</v>
      </c>
      <c r="F784" s="330"/>
      <c r="G784" s="315" t="s">
        <v>414</v>
      </c>
      <c r="H784" s="316">
        <v>1</v>
      </c>
      <c r="I784" s="317"/>
      <c r="J784" s="317">
        <f t="shared" si="23"/>
        <v>0</v>
      </c>
    </row>
    <row r="785" spans="1:10" ht="24" customHeight="1" x14ac:dyDescent="0.25">
      <c r="A785" s="314" t="s">
        <v>415</v>
      </c>
      <c r="B785" s="315" t="s">
        <v>433</v>
      </c>
      <c r="C785" s="315" t="s">
        <v>431</v>
      </c>
      <c r="D785" s="314" t="s">
        <v>240</v>
      </c>
      <c r="E785" s="330" t="s">
        <v>417</v>
      </c>
      <c r="F785" s="330"/>
      <c r="G785" s="315" t="s">
        <v>414</v>
      </c>
      <c r="H785" s="316">
        <v>1</v>
      </c>
      <c r="I785" s="317"/>
      <c r="J785" s="317">
        <f t="shared" si="23"/>
        <v>0</v>
      </c>
    </row>
    <row r="786" spans="1:10" ht="24" customHeight="1" x14ac:dyDescent="0.25">
      <c r="A786" s="314" t="s">
        <v>415</v>
      </c>
      <c r="B786" s="315" t="s">
        <v>433</v>
      </c>
      <c r="C786" s="315" t="s">
        <v>431</v>
      </c>
      <c r="D786" s="314" t="s">
        <v>242</v>
      </c>
      <c r="E786" s="330" t="s">
        <v>417</v>
      </c>
      <c r="F786" s="330"/>
      <c r="G786" s="315" t="s">
        <v>414</v>
      </c>
      <c r="H786" s="316">
        <v>1</v>
      </c>
      <c r="I786" s="317"/>
      <c r="J786" s="317">
        <f t="shared" si="23"/>
        <v>0</v>
      </c>
    </row>
    <row r="787" spans="1:10" ht="24" customHeight="1" x14ac:dyDescent="0.25">
      <c r="A787" s="314" t="s">
        <v>415</v>
      </c>
      <c r="B787" s="315" t="s">
        <v>433</v>
      </c>
      <c r="C787" s="315" t="s">
        <v>431</v>
      </c>
      <c r="D787" s="314" t="s">
        <v>240</v>
      </c>
      <c r="E787" s="330" t="s">
        <v>417</v>
      </c>
      <c r="F787" s="330"/>
      <c r="G787" s="315" t="s">
        <v>414</v>
      </c>
      <c r="H787" s="316">
        <v>1</v>
      </c>
      <c r="I787" s="317"/>
      <c r="J787" s="317">
        <f t="shared" si="23"/>
        <v>0</v>
      </c>
    </row>
    <row r="788" spans="1:10" ht="24" customHeight="1" x14ac:dyDescent="0.25">
      <c r="A788" s="314" t="s">
        <v>415</v>
      </c>
      <c r="B788" s="315" t="s">
        <v>433</v>
      </c>
      <c r="C788" s="315" t="s">
        <v>431</v>
      </c>
      <c r="D788" s="314" t="s">
        <v>245</v>
      </c>
      <c r="E788" s="330" t="s">
        <v>417</v>
      </c>
      <c r="F788" s="330"/>
      <c r="G788" s="315" t="s">
        <v>414</v>
      </c>
      <c r="H788" s="316">
        <v>1</v>
      </c>
      <c r="I788" s="317"/>
      <c r="J788" s="317">
        <f t="shared" si="23"/>
        <v>0</v>
      </c>
    </row>
    <row r="789" spans="1:10" ht="24" customHeight="1" x14ac:dyDescent="0.25">
      <c r="A789" s="314" t="s">
        <v>415</v>
      </c>
      <c r="B789" s="315" t="s">
        <v>433</v>
      </c>
      <c r="C789" s="315" t="s">
        <v>431</v>
      </c>
      <c r="D789" s="314" t="s">
        <v>246</v>
      </c>
      <c r="E789" s="330" t="s">
        <v>417</v>
      </c>
      <c r="F789" s="330"/>
      <c r="G789" s="315" t="s">
        <v>414</v>
      </c>
      <c r="H789" s="316">
        <v>1</v>
      </c>
      <c r="I789" s="317"/>
      <c r="J789" s="317">
        <f t="shared" si="23"/>
        <v>0</v>
      </c>
    </row>
    <row r="790" spans="1:10" ht="24" customHeight="1" x14ac:dyDescent="0.25">
      <c r="A790" s="314" t="s">
        <v>415</v>
      </c>
      <c r="B790" s="315" t="s">
        <v>433</v>
      </c>
      <c r="C790" s="315" t="s">
        <v>431</v>
      </c>
      <c r="D790" s="314" t="s">
        <v>244</v>
      </c>
      <c r="E790" s="330" t="s">
        <v>417</v>
      </c>
      <c r="F790" s="330"/>
      <c r="G790" s="315" t="s">
        <v>414</v>
      </c>
      <c r="H790" s="316">
        <v>1</v>
      </c>
      <c r="I790" s="317"/>
      <c r="J790" s="317">
        <f t="shared" si="23"/>
        <v>0</v>
      </c>
    </row>
    <row r="791" spans="1:10" ht="24" customHeight="1" x14ac:dyDescent="0.25">
      <c r="A791" s="314" t="s">
        <v>415</v>
      </c>
      <c r="B791" s="315" t="s">
        <v>433</v>
      </c>
      <c r="C791" s="315" t="s">
        <v>431</v>
      </c>
      <c r="D791" s="314" t="s">
        <v>226</v>
      </c>
      <c r="E791" s="330" t="s">
        <v>418</v>
      </c>
      <c r="F791" s="330"/>
      <c r="G791" s="315" t="s">
        <v>414</v>
      </c>
      <c r="H791" s="316">
        <v>1</v>
      </c>
      <c r="I791" s="317"/>
      <c r="J791" s="317">
        <f t="shared" si="23"/>
        <v>0</v>
      </c>
    </row>
    <row r="792" spans="1:10" ht="24" customHeight="1" x14ac:dyDescent="0.25">
      <c r="A792" s="314" t="s">
        <v>415</v>
      </c>
      <c r="B792" s="315" t="s">
        <v>433</v>
      </c>
      <c r="C792" s="315" t="s">
        <v>431</v>
      </c>
      <c r="D792" s="314" t="s">
        <v>227</v>
      </c>
      <c r="E792" s="330" t="s">
        <v>418</v>
      </c>
      <c r="F792" s="330"/>
      <c r="G792" s="315" t="s">
        <v>414</v>
      </c>
      <c r="H792" s="316">
        <v>1</v>
      </c>
      <c r="I792" s="317"/>
      <c r="J792" s="317">
        <f t="shared" si="23"/>
        <v>0</v>
      </c>
    </row>
    <row r="793" spans="1:10" ht="24" customHeight="1" x14ac:dyDescent="0.25">
      <c r="A793" s="314" t="s">
        <v>415</v>
      </c>
      <c r="B793" s="315" t="s">
        <v>433</v>
      </c>
      <c r="C793" s="315" t="s">
        <v>431</v>
      </c>
      <c r="D793" s="314" t="s">
        <v>228</v>
      </c>
      <c r="E793" s="330" t="s">
        <v>418</v>
      </c>
      <c r="F793" s="330"/>
      <c r="G793" s="315" t="s">
        <v>414</v>
      </c>
      <c r="H793" s="316">
        <v>1</v>
      </c>
      <c r="I793" s="317"/>
      <c r="J793" s="317">
        <f t="shared" si="23"/>
        <v>0</v>
      </c>
    </row>
    <row r="794" spans="1:10" ht="24" customHeight="1" x14ac:dyDescent="0.25">
      <c r="A794" s="314" t="s">
        <v>415</v>
      </c>
      <c r="B794" s="315" t="s">
        <v>433</v>
      </c>
      <c r="C794" s="315" t="s">
        <v>431</v>
      </c>
      <c r="D794" s="314" t="s">
        <v>229</v>
      </c>
      <c r="E794" s="330" t="s">
        <v>418</v>
      </c>
      <c r="F794" s="330"/>
      <c r="G794" s="315" t="s">
        <v>414</v>
      </c>
      <c r="H794" s="316">
        <v>1</v>
      </c>
      <c r="I794" s="317"/>
      <c r="J794" s="317">
        <f t="shared" si="23"/>
        <v>0</v>
      </c>
    </row>
    <row r="795" spans="1:10" ht="24" customHeight="1" x14ac:dyDescent="0.25">
      <c r="A795" s="314" t="s">
        <v>415</v>
      </c>
      <c r="B795" s="315" t="s">
        <v>433</v>
      </c>
      <c r="C795" s="315" t="s">
        <v>431</v>
      </c>
      <c r="D795" s="314" t="s">
        <v>230</v>
      </c>
      <c r="E795" s="330" t="s">
        <v>418</v>
      </c>
      <c r="F795" s="330"/>
      <c r="G795" s="315" t="s">
        <v>414</v>
      </c>
      <c r="H795" s="316">
        <v>1</v>
      </c>
      <c r="I795" s="317"/>
      <c r="J795" s="317">
        <f t="shared" si="23"/>
        <v>0</v>
      </c>
    </row>
    <row r="796" spans="1:10" ht="24" customHeight="1" x14ac:dyDescent="0.25">
      <c r="A796" s="314" t="s">
        <v>415</v>
      </c>
      <c r="B796" s="315" t="s">
        <v>433</v>
      </c>
      <c r="C796" s="315" t="s">
        <v>431</v>
      </c>
      <c r="D796" s="314" t="s">
        <v>231</v>
      </c>
      <c r="E796" s="330" t="s">
        <v>418</v>
      </c>
      <c r="F796" s="330"/>
      <c r="G796" s="315" t="s">
        <v>414</v>
      </c>
      <c r="H796" s="316">
        <v>1</v>
      </c>
      <c r="I796" s="317"/>
      <c r="J796" s="317">
        <f t="shared" si="23"/>
        <v>0</v>
      </c>
    </row>
    <row r="797" spans="1:10" ht="24" customHeight="1" x14ac:dyDescent="0.25">
      <c r="A797" s="314" t="s">
        <v>415</v>
      </c>
      <c r="B797" s="315" t="s">
        <v>433</v>
      </c>
      <c r="C797" s="315" t="s">
        <v>431</v>
      </c>
      <c r="D797" s="314" t="s">
        <v>232</v>
      </c>
      <c r="E797" s="330" t="s">
        <v>418</v>
      </c>
      <c r="F797" s="330"/>
      <c r="G797" s="315" t="s">
        <v>414</v>
      </c>
      <c r="H797" s="316">
        <v>1</v>
      </c>
      <c r="I797" s="317"/>
      <c r="J797" s="317">
        <f t="shared" si="23"/>
        <v>0</v>
      </c>
    </row>
    <row r="798" spans="1:10" ht="24" customHeight="1" x14ac:dyDescent="0.25">
      <c r="A798" s="314" t="s">
        <v>415</v>
      </c>
      <c r="B798" s="315" t="s">
        <v>433</v>
      </c>
      <c r="C798" s="315" t="s">
        <v>431</v>
      </c>
      <c r="D798" s="314" t="s">
        <v>234</v>
      </c>
      <c r="E798" s="330" t="s">
        <v>418</v>
      </c>
      <c r="F798" s="330"/>
      <c r="G798" s="315" t="s">
        <v>414</v>
      </c>
      <c r="H798" s="316">
        <v>1</v>
      </c>
      <c r="I798" s="317"/>
      <c r="J798" s="317">
        <f t="shared" si="23"/>
        <v>0</v>
      </c>
    </row>
    <row r="799" spans="1:10" ht="24" customHeight="1" x14ac:dyDescent="0.25">
      <c r="A799" s="314" t="s">
        <v>415</v>
      </c>
      <c r="B799" s="315" t="s">
        <v>433</v>
      </c>
      <c r="C799" s="315" t="s">
        <v>431</v>
      </c>
      <c r="D799" s="314" t="s">
        <v>235</v>
      </c>
      <c r="E799" s="330" t="s">
        <v>418</v>
      </c>
      <c r="F799" s="330"/>
      <c r="G799" s="315" t="s">
        <v>414</v>
      </c>
      <c r="H799" s="316">
        <v>1</v>
      </c>
      <c r="I799" s="317"/>
      <c r="J799" s="317">
        <f t="shared" si="23"/>
        <v>0</v>
      </c>
    </row>
    <row r="800" spans="1:10" ht="24" customHeight="1" x14ac:dyDescent="0.25">
      <c r="A800" s="314" t="s">
        <v>415</v>
      </c>
      <c r="B800" s="315" t="s">
        <v>433</v>
      </c>
      <c r="C800" s="315" t="s">
        <v>431</v>
      </c>
      <c r="D800" s="314" t="s">
        <v>236</v>
      </c>
      <c r="E800" s="330" t="s">
        <v>418</v>
      </c>
      <c r="F800" s="330"/>
      <c r="G800" s="315" t="s">
        <v>414</v>
      </c>
      <c r="H800" s="316">
        <v>1</v>
      </c>
      <c r="I800" s="317"/>
      <c r="J800" s="317">
        <f t="shared" si="23"/>
        <v>0</v>
      </c>
    </row>
    <row r="801" spans="1:13" x14ac:dyDescent="0.25">
      <c r="A801" s="318"/>
      <c r="B801" s="323"/>
      <c r="C801" s="323"/>
      <c r="D801" s="318"/>
      <c r="E801" s="318" t="s">
        <v>419</v>
      </c>
      <c r="F801" s="329">
        <f>M801/$M$2</f>
        <v>0</v>
      </c>
      <c r="G801" s="340" t="s">
        <v>420</v>
      </c>
      <c r="H801" s="319">
        <f>M801-F801</f>
        <v>0</v>
      </c>
      <c r="I801" s="340" t="s">
        <v>421</v>
      </c>
      <c r="J801" s="319">
        <f>F801+H801</f>
        <v>0</v>
      </c>
      <c r="M801" s="429">
        <f>J778+J776</f>
        <v>0</v>
      </c>
    </row>
    <row r="802" spans="1:13" ht="15" customHeight="1" x14ac:dyDescent="0.25">
      <c r="A802" s="318"/>
      <c r="B802" s="323"/>
      <c r="C802" s="323"/>
      <c r="D802" s="318"/>
      <c r="E802" s="318" t="s">
        <v>205</v>
      </c>
      <c r="F802" s="319">
        <f>J775*$G$2</f>
        <v>0</v>
      </c>
      <c r="G802" s="318"/>
      <c r="H802" s="445" t="s">
        <v>206</v>
      </c>
      <c r="I802" s="445"/>
      <c r="J802" s="319">
        <f>J775+F802</f>
        <v>0</v>
      </c>
      <c r="M802" s="431">
        <f>F801</f>
        <v>0</v>
      </c>
    </row>
    <row r="803" spans="1:13" ht="24.95" customHeight="1" x14ac:dyDescent="0.25">
      <c r="A803" s="320"/>
      <c r="B803" s="323"/>
      <c r="C803" s="323"/>
      <c r="D803" s="318"/>
      <c r="E803" s="331" t="s">
        <v>434</v>
      </c>
      <c r="F803" s="332"/>
      <c r="G803" s="329">
        <f>TRUNC(J802*0.3,2)</f>
        <v>0</v>
      </c>
      <c r="H803" s="333"/>
      <c r="I803" s="333"/>
      <c r="J803" s="319"/>
      <c r="M803" s="430">
        <f>M802*'ENC SOCIAIS'!$C$93/100</f>
        <v>0</v>
      </c>
    </row>
    <row r="804" spans="1:13" ht="24.95" customHeight="1" x14ac:dyDescent="0.25">
      <c r="A804" s="320"/>
      <c r="B804" s="323"/>
      <c r="C804" s="323"/>
      <c r="D804" s="318"/>
      <c r="E804" s="331" t="s">
        <v>437</v>
      </c>
      <c r="F804" s="332"/>
      <c r="G804" s="329"/>
      <c r="H804" s="333"/>
      <c r="I804" s="333"/>
      <c r="J804" s="334">
        <f>J802+G804+G803</f>
        <v>0</v>
      </c>
      <c r="M804" s="430">
        <f>M802+M803</f>
        <v>0</v>
      </c>
    </row>
    <row r="805" spans="1:13" ht="30" customHeight="1" thickBot="1" x14ac:dyDescent="0.3">
      <c r="A805" s="320"/>
      <c r="B805" s="324"/>
      <c r="C805" s="324"/>
      <c r="D805" s="320"/>
      <c r="E805" s="320"/>
      <c r="F805" s="320"/>
      <c r="G805" s="320" t="s">
        <v>422</v>
      </c>
      <c r="H805" s="425">
        <v>12</v>
      </c>
      <c r="I805" s="320" t="s">
        <v>423</v>
      </c>
      <c r="J805" s="321">
        <f>H805*J804</f>
        <v>0</v>
      </c>
    </row>
    <row r="806" spans="1:13" ht="0.95" customHeight="1" thickTop="1" x14ac:dyDescent="0.25">
      <c r="A806" s="322"/>
      <c r="B806" s="327"/>
      <c r="C806" s="327"/>
      <c r="D806" s="322"/>
      <c r="E806" s="322"/>
      <c r="F806" s="322"/>
      <c r="G806" s="322"/>
      <c r="H806" s="322"/>
      <c r="I806" s="322"/>
      <c r="J806" s="322"/>
    </row>
    <row r="807" spans="1:13" ht="18" customHeight="1" x14ac:dyDescent="0.25">
      <c r="A807" s="303" t="s">
        <v>43</v>
      </c>
      <c r="B807" s="305" t="s">
        <v>406</v>
      </c>
      <c r="C807" s="305" t="s">
        <v>407</v>
      </c>
      <c r="D807" s="303" t="s">
        <v>168</v>
      </c>
      <c r="E807" s="443" t="s">
        <v>408</v>
      </c>
      <c r="F807" s="444"/>
      <c r="G807" s="305" t="s">
        <v>169</v>
      </c>
      <c r="H807" s="304" t="s">
        <v>409</v>
      </c>
      <c r="I807" s="304" t="s">
        <v>410</v>
      </c>
      <c r="J807" s="304" t="s">
        <v>411</v>
      </c>
    </row>
    <row r="808" spans="1:13" ht="36" customHeight="1" x14ac:dyDescent="0.25">
      <c r="A808" s="306" t="s">
        <v>412</v>
      </c>
      <c r="B808" s="307"/>
      <c r="C808" s="307"/>
      <c r="D808" s="306" t="s">
        <v>553</v>
      </c>
      <c r="E808" s="441" t="s">
        <v>413</v>
      </c>
      <c r="F808" s="441"/>
      <c r="G808" s="307" t="s">
        <v>414</v>
      </c>
      <c r="H808" s="308">
        <v>1</v>
      </c>
      <c r="I808" s="309">
        <f>SUM(J809:J833)</f>
        <v>0</v>
      </c>
      <c r="J808" s="309">
        <f t="shared" ref="J808:J833" si="24">TRUNC(H808*I808,2)</f>
        <v>0</v>
      </c>
    </row>
    <row r="809" spans="1:13" ht="24" customHeight="1" x14ac:dyDescent="0.25">
      <c r="A809" s="310" t="s">
        <v>430</v>
      </c>
      <c r="B809" s="311"/>
      <c r="C809" s="311"/>
      <c r="D809" s="343" t="s">
        <v>554</v>
      </c>
      <c r="E809" s="442" t="s">
        <v>413</v>
      </c>
      <c r="F809" s="442"/>
      <c r="G809" s="311" t="s">
        <v>414</v>
      </c>
      <c r="H809" s="312">
        <v>1</v>
      </c>
      <c r="I809" s="313"/>
      <c r="J809" s="313">
        <f t="shared" si="24"/>
        <v>0</v>
      </c>
    </row>
    <row r="810" spans="1:13" ht="24" customHeight="1" x14ac:dyDescent="0.25">
      <c r="A810" s="314" t="s">
        <v>415</v>
      </c>
      <c r="B810" s="315"/>
      <c r="C810" s="315"/>
      <c r="D810" s="341" t="s">
        <v>510</v>
      </c>
      <c r="E810" s="436" t="s">
        <v>417</v>
      </c>
      <c r="F810" s="436"/>
      <c r="G810" s="315" t="s">
        <v>414</v>
      </c>
      <c r="H810" s="316">
        <v>1</v>
      </c>
      <c r="I810" s="317"/>
      <c r="J810" s="317">
        <f t="shared" si="24"/>
        <v>0</v>
      </c>
    </row>
    <row r="811" spans="1:13" ht="35.25" customHeight="1" x14ac:dyDescent="0.25">
      <c r="A811" s="314" t="s">
        <v>415</v>
      </c>
      <c r="B811" s="315"/>
      <c r="C811" s="315"/>
      <c r="D811" s="341" t="s">
        <v>553</v>
      </c>
      <c r="E811" s="436" t="s">
        <v>416</v>
      </c>
      <c r="F811" s="436"/>
      <c r="G811" s="315" t="s">
        <v>414</v>
      </c>
      <c r="H811" s="316">
        <v>1</v>
      </c>
      <c r="I811" s="317"/>
      <c r="J811" s="317">
        <f t="shared" si="24"/>
        <v>0</v>
      </c>
    </row>
    <row r="812" spans="1:13" ht="24" customHeight="1" x14ac:dyDescent="0.25">
      <c r="A812" s="314" t="s">
        <v>415</v>
      </c>
      <c r="B812" s="315" t="s">
        <v>433</v>
      </c>
      <c r="C812" s="315" t="s">
        <v>431</v>
      </c>
      <c r="D812" s="314" t="s">
        <v>222</v>
      </c>
      <c r="E812" s="330" t="s">
        <v>432</v>
      </c>
      <c r="F812" s="330"/>
      <c r="G812" s="315" t="s">
        <v>414</v>
      </c>
      <c r="H812" s="316">
        <v>1</v>
      </c>
      <c r="I812" s="317"/>
      <c r="J812" s="317">
        <f t="shared" si="24"/>
        <v>0</v>
      </c>
    </row>
    <row r="813" spans="1:13" ht="24" customHeight="1" x14ac:dyDescent="0.25">
      <c r="A813" s="314" t="s">
        <v>415</v>
      </c>
      <c r="B813" s="315" t="s">
        <v>433</v>
      </c>
      <c r="C813" s="315" t="s">
        <v>431</v>
      </c>
      <c r="D813" s="314" t="s">
        <v>249</v>
      </c>
      <c r="E813" s="330" t="s">
        <v>417</v>
      </c>
      <c r="F813" s="330"/>
      <c r="G813" s="315" t="s">
        <v>414</v>
      </c>
      <c r="H813" s="316">
        <v>1</v>
      </c>
      <c r="I813" s="317"/>
      <c r="J813" s="317">
        <f t="shared" si="24"/>
        <v>0</v>
      </c>
    </row>
    <row r="814" spans="1:13" ht="24" customHeight="1" x14ac:dyDescent="0.25">
      <c r="A814" s="314" t="s">
        <v>415</v>
      </c>
      <c r="B814" s="315" t="s">
        <v>433</v>
      </c>
      <c r="C814" s="315" t="s">
        <v>431</v>
      </c>
      <c r="D814" s="314" t="s">
        <v>250</v>
      </c>
      <c r="E814" s="330" t="s">
        <v>417</v>
      </c>
      <c r="F814" s="330"/>
      <c r="G814" s="315" t="s">
        <v>414</v>
      </c>
      <c r="H814" s="316">
        <v>1</v>
      </c>
      <c r="I814" s="317"/>
      <c r="J814" s="317">
        <f t="shared" si="24"/>
        <v>0</v>
      </c>
    </row>
    <row r="815" spans="1:13" ht="24" customHeight="1" x14ac:dyDescent="0.25">
      <c r="A815" s="314" t="s">
        <v>415</v>
      </c>
      <c r="B815" s="315" t="s">
        <v>433</v>
      </c>
      <c r="C815" s="315" t="s">
        <v>431</v>
      </c>
      <c r="D815" s="314" t="s">
        <v>247</v>
      </c>
      <c r="E815" s="330" t="s">
        <v>417</v>
      </c>
      <c r="F815" s="330"/>
      <c r="G815" s="315" t="s">
        <v>414</v>
      </c>
      <c r="H815" s="316">
        <v>1</v>
      </c>
      <c r="I815" s="317"/>
      <c r="J815" s="317">
        <f t="shared" si="24"/>
        <v>0</v>
      </c>
    </row>
    <row r="816" spans="1:13" ht="24" customHeight="1" x14ac:dyDescent="0.25">
      <c r="A816" s="314" t="s">
        <v>415</v>
      </c>
      <c r="B816" s="315" t="s">
        <v>433</v>
      </c>
      <c r="C816" s="315" t="s">
        <v>431</v>
      </c>
      <c r="D816" s="314" t="s">
        <v>238</v>
      </c>
      <c r="E816" s="330" t="s">
        <v>417</v>
      </c>
      <c r="F816" s="330"/>
      <c r="G816" s="315" t="s">
        <v>414</v>
      </c>
      <c r="H816" s="316">
        <v>1</v>
      </c>
      <c r="I816" s="317"/>
      <c r="J816" s="317">
        <f t="shared" si="24"/>
        <v>0</v>
      </c>
    </row>
    <row r="817" spans="1:10" ht="24" customHeight="1" x14ac:dyDescent="0.25">
      <c r="A817" s="314" t="s">
        <v>415</v>
      </c>
      <c r="B817" s="315" t="s">
        <v>433</v>
      </c>
      <c r="C817" s="315" t="s">
        <v>431</v>
      </c>
      <c r="D817" s="314" t="s">
        <v>239</v>
      </c>
      <c r="E817" s="330" t="s">
        <v>417</v>
      </c>
      <c r="F817" s="330"/>
      <c r="G817" s="315" t="s">
        <v>414</v>
      </c>
      <c r="H817" s="316">
        <v>1</v>
      </c>
      <c r="I817" s="317"/>
      <c r="J817" s="317">
        <f t="shared" si="24"/>
        <v>0</v>
      </c>
    </row>
    <row r="818" spans="1:10" ht="24" customHeight="1" x14ac:dyDescent="0.25">
      <c r="A818" s="314" t="s">
        <v>415</v>
      </c>
      <c r="B818" s="315" t="s">
        <v>433</v>
      </c>
      <c r="C818" s="315" t="s">
        <v>431</v>
      </c>
      <c r="D818" s="314" t="s">
        <v>240</v>
      </c>
      <c r="E818" s="330" t="s">
        <v>417</v>
      </c>
      <c r="F818" s="330"/>
      <c r="G818" s="315" t="s">
        <v>414</v>
      </c>
      <c r="H818" s="316">
        <v>1</v>
      </c>
      <c r="I818" s="317"/>
      <c r="J818" s="317">
        <f t="shared" si="24"/>
        <v>0</v>
      </c>
    </row>
    <row r="819" spans="1:10" ht="24" customHeight="1" x14ac:dyDescent="0.25">
      <c r="A819" s="314" t="s">
        <v>415</v>
      </c>
      <c r="B819" s="315" t="s">
        <v>433</v>
      </c>
      <c r="C819" s="315" t="s">
        <v>431</v>
      </c>
      <c r="D819" s="314" t="s">
        <v>242</v>
      </c>
      <c r="E819" s="330" t="s">
        <v>417</v>
      </c>
      <c r="F819" s="330"/>
      <c r="G819" s="315" t="s">
        <v>414</v>
      </c>
      <c r="H819" s="316">
        <v>1</v>
      </c>
      <c r="I819" s="317"/>
      <c r="J819" s="317">
        <f t="shared" si="24"/>
        <v>0</v>
      </c>
    </row>
    <row r="820" spans="1:10" ht="24" customHeight="1" x14ac:dyDescent="0.25">
      <c r="A820" s="314" t="s">
        <v>415</v>
      </c>
      <c r="B820" s="315" t="s">
        <v>433</v>
      </c>
      <c r="C820" s="315" t="s">
        <v>431</v>
      </c>
      <c r="D820" s="314" t="s">
        <v>240</v>
      </c>
      <c r="E820" s="330" t="s">
        <v>417</v>
      </c>
      <c r="F820" s="330"/>
      <c r="G820" s="315" t="s">
        <v>414</v>
      </c>
      <c r="H820" s="316">
        <v>1</v>
      </c>
      <c r="I820" s="317"/>
      <c r="J820" s="317">
        <f t="shared" si="24"/>
        <v>0</v>
      </c>
    </row>
    <row r="821" spans="1:10" ht="24" customHeight="1" x14ac:dyDescent="0.25">
      <c r="A821" s="314" t="s">
        <v>415</v>
      </c>
      <c r="B821" s="315" t="s">
        <v>433</v>
      </c>
      <c r="C821" s="315" t="s">
        <v>431</v>
      </c>
      <c r="D821" s="314" t="s">
        <v>245</v>
      </c>
      <c r="E821" s="330" t="s">
        <v>417</v>
      </c>
      <c r="F821" s="330"/>
      <c r="G821" s="315" t="s">
        <v>414</v>
      </c>
      <c r="H821" s="316">
        <v>1</v>
      </c>
      <c r="I821" s="317"/>
      <c r="J821" s="317">
        <f t="shared" si="24"/>
        <v>0</v>
      </c>
    </row>
    <row r="822" spans="1:10" ht="24" customHeight="1" x14ac:dyDescent="0.25">
      <c r="A822" s="314" t="s">
        <v>415</v>
      </c>
      <c r="B822" s="315" t="s">
        <v>433</v>
      </c>
      <c r="C822" s="315" t="s">
        <v>431</v>
      </c>
      <c r="D822" s="314" t="s">
        <v>246</v>
      </c>
      <c r="E822" s="330" t="s">
        <v>417</v>
      </c>
      <c r="F822" s="330"/>
      <c r="G822" s="315" t="s">
        <v>414</v>
      </c>
      <c r="H822" s="316">
        <v>1</v>
      </c>
      <c r="I822" s="317"/>
      <c r="J822" s="317">
        <f t="shared" si="24"/>
        <v>0</v>
      </c>
    </row>
    <row r="823" spans="1:10" ht="24" customHeight="1" x14ac:dyDescent="0.25">
      <c r="A823" s="314" t="s">
        <v>415</v>
      </c>
      <c r="B823" s="315" t="s">
        <v>433</v>
      </c>
      <c r="C823" s="315" t="s">
        <v>431</v>
      </c>
      <c r="D823" s="314" t="s">
        <v>244</v>
      </c>
      <c r="E823" s="330" t="s">
        <v>417</v>
      </c>
      <c r="F823" s="330"/>
      <c r="G823" s="315" t="s">
        <v>414</v>
      </c>
      <c r="H823" s="316">
        <v>1</v>
      </c>
      <c r="I823" s="317"/>
      <c r="J823" s="317">
        <f t="shared" si="24"/>
        <v>0</v>
      </c>
    </row>
    <row r="824" spans="1:10" ht="24" customHeight="1" x14ac:dyDescent="0.25">
      <c r="A824" s="314" t="s">
        <v>415</v>
      </c>
      <c r="B824" s="315" t="s">
        <v>433</v>
      </c>
      <c r="C824" s="315" t="s">
        <v>431</v>
      </c>
      <c r="D824" s="314" t="s">
        <v>226</v>
      </c>
      <c r="E824" s="330" t="s">
        <v>418</v>
      </c>
      <c r="F824" s="330"/>
      <c r="G824" s="315" t="s">
        <v>414</v>
      </c>
      <c r="H824" s="316">
        <v>1</v>
      </c>
      <c r="I824" s="317"/>
      <c r="J824" s="317">
        <f t="shared" si="24"/>
        <v>0</v>
      </c>
    </row>
    <row r="825" spans="1:10" ht="24" customHeight="1" x14ac:dyDescent="0.25">
      <c r="A825" s="314" t="s">
        <v>415</v>
      </c>
      <c r="B825" s="315" t="s">
        <v>433</v>
      </c>
      <c r="C825" s="315" t="s">
        <v>431</v>
      </c>
      <c r="D825" s="314" t="s">
        <v>227</v>
      </c>
      <c r="E825" s="330" t="s">
        <v>418</v>
      </c>
      <c r="F825" s="330"/>
      <c r="G825" s="315" t="s">
        <v>414</v>
      </c>
      <c r="H825" s="316">
        <v>1</v>
      </c>
      <c r="I825" s="317"/>
      <c r="J825" s="317">
        <f t="shared" si="24"/>
        <v>0</v>
      </c>
    </row>
    <row r="826" spans="1:10" ht="24" customHeight="1" x14ac:dyDescent="0.25">
      <c r="A826" s="314" t="s">
        <v>415</v>
      </c>
      <c r="B826" s="315" t="s">
        <v>433</v>
      </c>
      <c r="C826" s="315" t="s">
        <v>431</v>
      </c>
      <c r="D826" s="314" t="s">
        <v>228</v>
      </c>
      <c r="E826" s="330" t="s">
        <v>418</v>
      </c>
      <c r="F826" s="330"/>
      <c r="G826" s="315" t="s">
        <v>414</v>
      </c>
      <c r="H826" s="316">
        <v>1</v>
      </c>
      <c r="I826" s="317"/>
      <c r="J826" s="317">
        <f t="shared" si="24"/>
        <v>0</v>
      </c>
    </row>
    <row r="827" spans="1:10" ht="24" customHeight="1" x14ac:dyDescent="0.25">
      <c r="A827" s="314" t="s">
        <v>415</v>
      </c>
      <c r="B827" s="315" t="s">
        <v>433</v>
      </c>
      <c r="C827" s="315" t="s">
        <v>431</v>
      </c>
      <c r="D827" s="314" t="s">
        <v>229</v>
      </c>
      <c r="E827" s="330" t="s">
        <v>418</v>
      </c>
      <c r="F827" s="330"/>
      <c r="G827" s="315" t="s">
        <v>414</v>
      </c>
      <c r="H827" s="316">
        <v>1</v>
      </c>
      <c r="I827" s="317"/>
      <c r="J827" s="317">
        <f t="shared" si="24"/>
        <v>0</v>
      </c>
    </row>
    <row r="828" spans="1:10" ht="24" customHeight="1" x14ac:dyDescent="0.25">
      <c r="A828" s="314" t="s">
        <v>415</v>
      </c>
      <c r="B828" s="315" t="s">
        <v>433</v>
      </c>
      <c r="C828" s="315" t="s">
        <v>431</v>
      </c>
      <c r="D828" s="314" t="s">
        <v>230</v>
      </c>
      <c r="E828" s="330" t="s">
        <v>418</v>
      </c>
      <c r="F828" s="330"/>
      <c r="G828" s="315" t="s">
        <v>414</v>
      </c>
      <c r="H828" s="316">
        <v>1</v>
      </c>
      <c r="I828" s="317"/>
      <c r="J828" s="317">
        <f t="shared" si="24"/>
        <v>0</v>
      </c>
    </row>
    <row r="829" spans="1:10" ht="24" customHeight="1" x14ac:dyDescent="0.25">
      <c r="A829" s="314" t="s">
        <v>415</v>
      </c>
      <c r="B829" s="315" t="s">
        <v>433</v>
      </c>
      <c r="C829" s="315" t="s">
        <v>431</v>
      </c>
      <c r="D829" s="314" t="s">
        <v>231</v>
      </c>
      <c r="E829" s="330" t="s">
        <v>418</v>
      </c>
      <c r="F829" s="330"/>
      <c r="G829" s="315" t="s">
        <v>414</v>
      </c>
      <c r="H829" s="316">
        <v>1</v>
      </c>
      <c r="I829" s="317"/>
      <c r="J829" s="317">
        <f t="shared" si="24"/>
        <v>0</v>
      </c>
    </row>
    <row r="830" spans="1:10" ht="24" customHeight="1" x14ac:dyDescent="0.25">
      <c r="A830" s="314" t="s">
        <v>415</v>
      </c>
      <c r="B830" s="315" t="s">
        <v>433</v>
      </c>
      <c r="C830" s="315" t="s">
        <v>431</v>
      </c>
      <c r="D830" s="314" t="s">
        <v>232</v>
      </c>
      <c r="E830" s="330" t="s">
        <v>418</v>
      </c>
      <c r="F830" s="330"/>
      <c r="G830" s="315" t="s">
        <v>414</v>
      </c>
      <c r="H830" s="316">
        <v>1</v>
      </c>
      <c r="I830" s="317"/>
      <c r="J830" s="317">
        <f t="shared" si="24"/>
        <v>0</v>
      </c>
    </row>
    <row r="831" spans="1:10" ht="24" customHeight="1" x14ac:dyDescent="0.25">
      <c r="A831" s="314" t="s">
        <v>415</v>
      </c>
      <c r="B831" s="315" t="s">
        <v>433</v>
      </c>
      <c r="C831" s="315" t="s">
        <v>431</v>
      </c>
      <c r="D831" s="314" t="s">
        <v>234</v>
      </c>
      <c r="E831" s="330" t="s">
        <v>418</v>
      </c>
      <c r="F831" s="330"/>
      <c r="G831" s="315" t="s">
        <v>414</v>
      </c>
      <c r="H831" s="316">
        <v>1</v>
      </c>
      <c r="I831" s="317"/>
      <c r="J831" s="317">
        <f t="shared" si="24"/>
        <v>0</v>
      </c>
    </row>
    <row r="832" spans="1:10" ht="24" customHeight="1" x14ac:dyDescent="0.25">
      <c r="A832" s="314" t="s">
        <v>415</v>
      </c>
      <c r="B832" s="315" t="s">
        <v>433</v>
      </c>
      <c r="C832" s="315" t="s">
        <v>431</v>
      </c>
      <c r="D832" s="314" t="s">
        <v>235</v>
      </c>
      <c r="E832" s="330" t="s">
        <v>418</v>
      </c>
      <c r="F832" s="330"/>
      <c r="G832" s="315" t="s">
        <v>414</v>
      </c>
      <c r="H832" s="316">
        <v>1</v>
      </c>
      <c r="I832" s="317"/>
      <c r="J832" s="317">
        <f t="shared" si="24"/>
        <v>0</v>
      </c>
    </row>
    <row r="833" spans="1:13" ht="24" customHeight="1" x14ac:dyDescent="0.25">
      <c r="A833" s="314" t="s">
        <v>415</v>
      </c>
      <c r="B833" s="315" t="s">
        <v>433</v>
      </c>
      <c r="C833" s="315" t="s">
        <v>431</v>
      </c>
      <c r="D833" s="314" t="s">
        <v>236</v>
      </c>
      <c r="E833" s="330" t="s">
        <v>418</v>
      </c>
      <c r="F833" s="330"/>
      <c r="G833" s="315" t="s">
        <v>414</v>
      </c>
      <c r="H833" s="316">
        <v>1</v>
      </c>
      <c r="I833" s="317"/>
      <c r="J833" s="317">
        <f t="shared" si="24"/>
        <v>0</v>
      </c>
    </row>
    <row r="834" spans="1:13" x14ac:dyDescent="0.25">
      <c r="A834" s="318"/>
      <c r="B834" s="323"/>
      <c r="C834" s="323"/>
      <c r="D834" s="318"/>
      <c r="E834" s="318" t="s">
        <v>419</v>
      </c>
      <c r="F834" s="329">
        <f>M834/$M$2</f>
        <v>0</v>
      </c>
      <c r="G834" s="340" t="s">
        <v>420</v>
      </c>
      <c r="H834" s="319">
        <f>M834-F834</f>
        <v>0</v>
      </c>
      <c r="I834" s="340" t="s">
        <v>421</v>
      </c>
      <c r="J834" s="319">
        <f>F834+H834</f>
        <v>0</v>
      </c>
      <c r="M834" s="429">
        <f>J811+J809</f>
        <v>0</v>
      </c>
    </row>
    <row r="835" spans="1:13" ht="15" customHeight="1" x14ac:dyDescent="0.25">
      <c r="A835" s="318"/>
      <c r="B835" s="323"/>
      <c r="C835" s="323"/>
      <c r="D835" s="318"/>
      <c r="E835" s="318" t="s">
        <v>205</v>
      </c>
      <c r="F835" s="319">
        <f>J808*$G$2</f>
        <v>0</v>
      </c>
      <c r="G835" s="318"/>
      <c r="H835" s="445" t="s">
        <v>206</v>
      </c>
      <c r="I835" s="445"/>
      <c r="J835" s="319">
        <f>J808+F835</f>
        <v>0</v>
      </c>
      <c r="M835" s="431"/>
    </row>
    <row r="836" spans="1:13" ht="24.95" customHeight="1" x14ac:dyDescent="0.25">
      <c r="A836" s="320"/>
      <c r="B836" s="323"/>
      <c r="C836" s="323"/>
      <c r="D836" s="318"/>
      <c r="E836" s="331" t="s">
        <v>434</v>
      </c>
      <c r="F836" s="332"/>
      <c r="G836" s="329">
        <f>TRUNC(J835*0.3,2)</f>
        <v>0</v>
      </c>
      <c r="H836" s="333"/>
      <c r="I836" s="333"/>
      <c r="J836" s="319"/>
      <c r="M836" s="430"/>
    </row>
    <row r="837" spans="1:13" ht="24.95" customHeight="1" x14ac:dyDescent="0.25">
      <c r="A837" s="320"/>
      <c r="B837" s="323"/>
      <c r="C837" s="323"/>
      <c r="D837" s="318"/>
      <c r="E837" s="331" t="s">
        <v>437</v>
      </c>
      <c r="F837" s="332"/>
      <c r="G837" s="329"/>
      <c r="H837" s="333"/>
      <c r="I837" s="333"/>
      <c r="J837" s="334">
        <f>J835+G837+G836</f>
        <v>0</v>
      </c>
      <c r="M837" s="430"/>
    </row>
    <row r="838" spans="1:13" ht="30" customHeight="1" thickBot="1" x14ac:dyDescent="0.3">
      <c r="A838" s="320"/>
      <c r="B838" s="324"/>
      <c r="C838" s="324"/>
      <c r="D838" s="320"/>
      <c r="E838" s="320"/>
      <c r="F838" s="320"/>
      <c r="G838" s="320" t="s">
        <v>422</v>
      </c>
      <c r="H838" s="424">
        <v>12</v>
      </c>
      <c r="I838" s="320" t="s">
        <v>423</v>
      </c>
      <c r="J838" s="321">
        <f>H838*J837</f>
        <v>0</v>
      </c>
    </row>
    <row r="839" spans="1:13" ht="0.95" customHeight="1" thickTop="1" x14ac:dyDescent="0.25">
      <c r="A839" s="322"/>
      <c r="B839" s="327"/>
      <c r="C839" s="327"/>
      <c r="D839" s="322"/>
      <c r="E839" s="322"/>
      <c r="F839" s="322"/>
      <c r="G839" s="322"/>
      <c r="H839" s="322"/>
      <c r="I839" s="322"/>
      <c r="J839" s="322"/>
    </row>
    <row r="840" spans="1:13" ht="18" customHeight="1" x14ac:dyDescent="0.25">
      <c r="A840" s="303" t="s">
        <v>44</v>
      </c>
      <c r="B840" s="305" t="s">
        <v>406</v>
      </c>
      <c r="C840" s="305" t="s">
        <v>407</v>
      </c>
      <c r="D840" s="303" t="s">
        <v>168</v>
      </c>
      <c r="E840" s="443" t="s">
        <v>408</v>
      </c>
      <c r="F840" s="444"/>
      <c r="G840" s="305" t="s">
        <v>169</v>
      </c>
      <c r="H840" s="304" t="s">
        <v>409</v>
      </c>
      <c r="I840" s="304" t="s">
        <v>410</v>
      </c>
      <c r="J840" s="304" t="s">
        <v>411</v>
      </c>
    </row>
    <row r="841" spans="1:13" ht="36" customHeight="1" x14ac:dyDescent="0.25">
      <c r="A841" s="306" t="s">
        <v>412</v>
      </c>
      <c r="B841" s="307"/>
      <c r="C841" s="307"/>
      <c r="D841" s="306" t="s">
        <v>555</v>
      </c>
      <c r="E841" s="441" t="s">
        <v>413</v>
      </c>
      <c r="F841" s="441"/>
      <c r="G841" s="307" t="s">
        <v>414</v>
      </c>
      <c r="H841" s="308">
        <v>1</v>
      </c>
      <c r="I841" s="309">
        <f>SUM(J842:J866)</f>
        <v>0</v>
      </c>
      <c r="J841" s="309">
        <f t="shared" ref="J841:J866" si="25">TRUNC(H841*I841,2)</f>
        <v>0</v>
      </c>
    </row>
    <row r="842" spans="1:13" ht="24" customHeight="1" x14ac:dyDescent="0.25">
      <c r="A842" s="310" t="s">
        <v>430</v>
      </c>
      <c r="B842" s="311"/>
      <c r="C842" s="311"/>
      <c r="D842" s="343" t="s">
        <v>556</v>
      </c>
      <c r="E842" s="442" t="s">
        <v>413</v>
      </c>
      <c r="F842" s="442"/>
      <c r="G842" s="311" t="s">
        <v>414</v>
      </c>
      <c r="H842" s="312">
        <v>1</v>
      </c>
      <c r="I842" s="313"/>
      <c r="J842" s="313">
        <f t="shared" si="25"/>
        <v>0</v>
      </c>
    </row>
    <row r="843" spans="1:13" ht="24" customHeight="1" x14ac:dyDescent="0.25">
      <c r="A843" s="314" t="s">
        <v>415</v>
      </c>
      <c r="B843" s="315"/>
      <c r="C843" s="315"/>
      <c r="D843" s="341" t="s">
        <v>510</v>
      </c>
      <c r="E843" s="436" t="s">
        <v>417</v>
      </c>
      <c r="F843" s="436"/>
      <c r="G843" s="315" t="s">
        <v>414</v>
      </c>
      <c r="H843" s="316">
        <v>1</v>
      </c>
      <c r="I843" s="317"/>
      <c r="J843" s="317">
        <f t="shared" si="25"/>
        <v>0</v>
      </c>
    </row>
    <row r="844" spans="1:13" ht="35.25" customHeight="1" x14ac:dyDescent="0.25">
      <c r="A844" s="314" t="s">
        <v>415</v>
      </c>
      <c r="B844" s="315"/>
      <c r="C844" s="315"/>
      <c r="D844" s="341" t="s">
        <v>555</v>
      </c>
      <c r="E844" s="436" t="s">
        <v>416</v>
      </c>
      <c r="F844" s="436"/>
      <c r="G844" s="315" t="s">
        <v>414</v>
      </c>
      <c r="H844" s="316">
        <v>1</v>
      </c>
      <c r="I844" s="317"/>
      <c r="J844" s="317">
        <f t="shared" si="25"/>
        <v>0</v>
      </c>
    </row>
    <row r="845" spans="1:13" ht="24" customHeight="1" x14ac:dyDescent="0.25">
      <c r="A845" s="314" t="s">
        <v>415</v>
      </c>
      <c r="B845" s="315" t="s">
        <v>433</v>
      </c>
      <c r="C845" s="315" t="s">
        <v>431</v>
      </c>
      <c r="D845" s="314" t="s">
        <v>222</v>
      </c>
      <c r="E845" s="330" t="s">
        <v>432</v>
      </c>
      <c r="F845" s="330"/>
      <c r="G845" s="315" t="s">
        <v>414</v>
      </c>
      <c r="H845" s="316">
        <v>1</v>
      </c>
      <c r="I845" s="317"/>
      <c r="J845" s="317">
        <f t="shared" si="25"/>
        <v>0</v>
      </c>
    </row>
    <row r="846" spans="1:13" ht="24" customHeight="1" x14ac:dyDescent="0.25">
      <c r="A846" s="314" t="s">
        <v>415</v>
      </c>
      <c r="B846" s="315" t="s">
        <v>433</v>
      </c>
      <c r="C846" s="315" t="s">
        <v>431</v>
      </c>
      <c r="D846" s="314" t="s">
        <v>249</v>
      </c>
      <c r="E846" s="330" t="s">
        <v>417</v>
      </c>
      <c r="F846" s="330"/>
      <c r="G846" s="315" t="s">
        <v>414</v>
      </c>
      <c r="H846" s="316">
        <v>1</v>
      </c>
      <c r="I846" s="317"/>
      <c r="J846" s="317">
        <f t="shared" si="25"/>
        <v>0</v>
      </c>
    </row>
    <row r="847" spans="1:13" ht="24" customHeight="1" x14ac:dyDescent="0.25">
      <c r="A847" s="314" t="s">
        <v>415</v>
      </c>
      <c r="B847" s="315" t="s">
        <v>433</v>
      </c>
      <c r="C847" s="315" t="s">
        <v>431</v>
      </c>
      <c r="D847" s="314" t="s">
        <v>250</v>
      </c>
      <c r="E847" s="330" t="s">
        <v>417</v>
      </c>
      <c r="F847" s="330"/>
      <c r="G847" s="315" t="s">
        <v>414</v>
      </c>
      <c r="H847" s="316">
        <v>1</v>
      </c>
      <c r="I847" s="317"/>
      <c r="J847" s="317">
        <f t="shared" si="25"/>
        <v>0</v>
      </c>
    </row>
    <row r="848" spans="1:13" ht="24" customHeight="1" x14ac:dyDescent="0.25">
      <c r="A848" s="314" t="s">
        <v>415</v>
      </c>
      <c r="B848" s="315" t="s">
        <v>433</v>
      </c>
      <c r="C848" s="315" t="s">
        <v>431</v>
      </c>
      <c r="D848" s="314" t="s">
        <v>247</v>
      </c>
      <c r="E848" s="330" t="s">
        <v>417</v>
      </c>
      <c r="F848" s="330"/>
      <c r="G848" s="315" t="s">
        <v>414</v>
      </c>
      <c r="H848" s="316">
        <v>1</v>
      </c>
      <c r="I848" s="317"/>
      <c r="J848" s="317">
        <f t="shared" si="25"/>
        <v>0</v>
      </c>
    </row>
    <row r="849" spans="1:10" ht="24" customHeight="1" x14ac:dyDescent="0.25">
      <c r="A849" s="314" t="s">
        <v>415</v>
      </c>
      <c r="B849" s="315" t="s">
        <v>433</v>
      </c>
      <c r="C849" s="315" t="s">
        <v>431</v>
      </c>
      <c r="D849" s="314" t="s">
        <v>238</v>
      </c>
      <c r="E849" s="330" t="s">
        <v>417</v>
      </c>
      <c r="F849" s="330"/>
      <c r="G849" s="315" t="s">
        <v>414</v>
      </c>
      <c r="H849" s="316">
        <v>1</v>
      </c>
      <c r="I849" s="317"/>
      <c r="J849" s="317">
        <f t="shared" si="25"/>
        <v>0</v>
      </c>
    </row>
    <row r="850" spans="1:10" ht="24" customHeight="1" x14ac:dyDescent="0.25">
      <c r="A850" s="314" t="s">
        <v>415</v>
      </c>
      <c r="B850" s="315" t="s">
        <v>433</v>
      </c>
      <c r="C850" s="315" t="s">
        <v>431</v>
      </c>
      <c r="D850" s="314" t="s">
        <v>239</v>
      </c>
      <c r="E850" s="330" t="s">
        <v>417</v>
      </c>
      <c r="F850" s="330"/>
      <c r="G850" s="315" t="s">
        <v>414</v>
      </c>
      <c r="H850" s="316">
        <v>1</v>
      </c>
      <c r="I850" s="317"/>
      <c r="J850" s="317">
        <f t="shared" si="25"/>
        <v>0</v>
      </c>
    </row>
    <row r="851" spans="1:10" ht="24" customHeight="1" x14ac:dyDescent="0.25">
      <c r="A851" s="314" t="s">
        <v>415</v>
      </c>
      <c r="B851" s="315" t="s">
        <v>433</v>
      </c>
      <c r="C851" s="315" t="s">
        <v>431</v>
      </c>
      <c r="D851" s="314" t="s">
        <v>240</v>
      </c>
      <c r="E851" s="330" t="s">
        <v>417</v>
      </c>
      <c r="F851" s="330"/>
      <c r="G851" s="315" t="s">
        <v>414</v>
      </c>
      <c r="H851" s="316">
        <v>1</v>
      </c>
      <c r="I851" s="317"/>
      <c r="J851" s="317">
        <f t="shared" si="25"/>
        <v>0</v>
      </c>
    </row>
    <row r="852" spans="1:10" ht="24" customHeight="1" x14ac:dyDescent="0.25">
      <c r="A852" s="314" t="s">
        <v>415</v>
      </c>
      <c r="B852" s="315" t="s">
        <v>433</v>
      </c>
      <c r="C852" s="315" t="s">
        <v>431</v>
      </c>
      <c r="D852" s="314" t="s">
        <v>242</v>
      </c>
      <c r="E852" s="330" t="s">
        <v>417</v>
      </c>
      <c r="F852" s="330"/>
      <c r="G852" s="315" t="s">
        <v>414</v>
      </c>
      <c r="H852" s="316">
        <v>1</v>
      </c>
      <c r="I852" s="317"/>
      <c r="J852" s="317">
        <f t="shared" si="25"/>
        <v>0</v>
      </c>
    </row>
    <row r="853" spans="1:10" ht="24" customHeight="1" x14ac:dyDescent="0.25">
      <c r="A853" s="314" t="s">
        <v>415</v>
      </c>
      <c r="B853" s="315" t="s">
        <v>433</v>
      </c>
      <c r="C853" s="315" t="s">
        <v>431</v>
      </c>
      <c r="D853" s="314" t="s">
        <v>240</v>
      </c>
      <c r="E853" s="330" t="s">
        <v>417</v>
      </c>
      <c r="F853" s="330"/>
      <c r="G853" s="315" t="s">
        <v>414</v>
      </c>
      <c r="H853" s="316">
        <v>1</v>
      </c>
      <c r="I853" s="317"/>
      <c r="J853" s="317">
        <f t="shared" si="25"/>
        <v>0</v>
      </c>
    </row>
    <row r="854" spans="1:10" ht="24" customHeight="1" x14ac:dyDescent="0.25">
      <c r="A854" s="314" t="s">
        <v>415</v>
      </c>
      <c r="B854" s="315" t="s">
        <v>433</v>
      </c>
      <c r="C854" s="315" t="s">
        <v>431</v>
      </c>
      <c r="D854" s="314" t="s">
        <v>245</v>
      </c>
      <c r="E854" s="330" t="s">
        <v>417</v>
      </c>
      <c r="F854" s="330"/>
      <c r="G854" s="315" t="s">
        <v>414</v>
      </c>
      <c r="H854" s="316">
        <v>1</v>
      </c>
      <c r="I854" s="317"/>
      <c r="J854" s="317">
        <f t="shared" si="25"/>
        <v>0</v>
      </c>
    </row>
    <row r="855" spans="1:10" ht="24" customHeight="1" x14ac:dyDescent="0.25">
      <c r="A855" s="314" t="s">
        <v>415</v>
      </c>
      <c r="B855" s="315" t="s">
        <v>433</v>
      </c>
      <c r="C855" s="315" t="s">
        <v>431</v>
      </c>
      <c r="D855" s="314" t="s">
        <v>246</v>
      </c>
      <c r="E855" s="330" t="s">
        <v>417</v>
      </c>
      <c r="F855" s="330"/>
      <c r="G855" s="315" t="s">
        <v>414</v>
      </c>
      <c r="H855" s="316">
        <v>1</v>
      </c>
      <c r="I855" s="317"/>
      <c r="J855" s="317">
        <f t="shared" si="25"/>
        <v>0</v>
      </c>
    </row>
    <row r="856" spans="1:10" ht="24" customHeight="1" x14ac:dyDescent="0.25">
      <c r="A856" s="314" t="s">
        <v>415</v>
      </c>
      <c r="B856" s="315" t="s">
        <v>433</v>
      </c>
      <c r="C856" s="315" t="s">
        <v>431</v>
      </c>
      <c r="D856" s="314" t="s">
        <v>244</v>
      </c>
      <c r="E856" s="330" t="s">
        <v>417</v>
      </c>
      <c r="F856" s="330"/>
      <c r="G856" s="315" t="s">
        <v>414</v>
      </c>
      <c r="H856" s="316">
        <v>1</v>
      </c>
      <c r="I856" s="317"/>
      <c r="J856" s="317">
        <f t="shared" si="25"/>
        <v>0</v>
      </c>
    </row>
    <row r="857" spans="1:10" ht="24" customHeight="1" x14ac:dyDescent="0.25">
      <c r="A857" s="314" t="s">
        <v>415</v>
      </c>
      <c r="B857" s="315" t="s">
        <v>433</v>
      </c>
      <c r="C857" s="315" t="s">
        <v>431</v>
      </c>
      <c r="D857" s="314" t="s">
        <v>226</v>
      </c>
      <c r="E857" s="330" t="s">
        <v>418</v>
      </c>
      <c r="F857" s="330"/>
      <c r="G857" s="315" t="s">
        <v>414</v>
      </c>
      <c r="H857" s="316">
        <v>1</v>
      </c>
      <c r="I857" s="317"/>
      <c r="J857" s="317">
        <f t="shared" si="25"/>
        <v>0</v>
      </c>
    </row>
    <row r="858" spans="1:10" ht="24" customHeight="1" x14ac:dyDescent="0.25">
      <c r="A858" s="314" t="s">
        <v>415</v>
      </c>
      <c r="B858" s="315" t="s">
        <v>433</v>
      </c>
      <c r="C858" s="315" t="s">
        <v>431</v>
      </c>
      <c r="D858" s="314" t="s">
        <v>227</v>
      </c>
      <c r="E858" s="330" t="s">
        <v>418</v>
      </c>
      <c r="F858" s="330"/>
      <c r="G858" s="315" t="s">
        <v>414</v>
      </c>
      <c r="H858" s="316">
        <v>1</v>
      </c>
      <c r="I858" s="317"/>
      <c r="J858" s="317">
        <f t="shared" si="25"/>
        <v>0</v>
      </c>
    </row>
    <row r="859" spans="1:10" ht="24" customHeight="1" x14ac:dyDescent="0.25">
      <c r="A859" s="314" t="s">
        <v>415</v>
      </c>
      <c r="B859" s="315" t="s">
        <v>433</v>
      </c>
      <c r="C859" s="315" t="s">
        <v>431</v>
      </c>
      <c r="D859" s="314" t="s">
        <v>228</v>
      </c>
      <c r="E859" s="330" t="s">
        <v>418</v>
      </c>
      <c r="F859" s="330"/>
      <c r="G859" s="315" t="s">
        <v>414</v>
      </c>
      <c r="H859" s="316">
        <v>1</v>
      </c>
      <c r="I859" s="317"/>
      <c r="J859" s="317">
        <f t="shared" si="25"/>
        <v>0</v>
      </c>
    </row>
    <row r="860" spans="1:10" ht="24" customHeight="1" x14ac:dyDescent="0.25">
      <c r="A860" s="314" t="s">
        <v>415</v>
      </c>
      <c r="B860" s="315" t="s">
        <v>433</v>
      </c>
      <c r="C860" s="315" t="s">
        <v>431</v>
      </c>
      <c r="D860" s="314" t="s">
        <v>229</v>
      </c>
      <c r="E860" s="330" t="s">
        <v>418</v>
      </c>
      <c r="F860" s="330"/>
      <c r="G860" s="315" t="s">
        <v>414</v>
      </c>
      <c r="H860" s="316">
        <v>1</v>
      </c>
      <c r="I860" s="317"/>
      <c r="J860" s="317">
        <f t="shared" si="25"/>
        <v>0</v>
      </c>
    </row>
    <row r="861" spans="1:10" ht="24" customHeight="1" x14ac:dyDescent="0.25">
      <c r="A861" s="314" t="s">
        <v>415</v>
      </c>
      <c r="B861" s="315" t="s">
        <v>433</v>
      </c>
      <c r="C861" s="315" t="s">
        <v>431</v>
      </c>
      <c r="D861" s="314" t="s">
        <v>230</v>
      </c>
      <c r="E861" s="330" t="s">
        <v>418</v>
      </c>
      <c r="F861" s="330"/>
      <c r="G861" s="315" t="s">
        <v>414</v>
      </c>
      <c r="H861" s="316">
        <v>1</v>
      </c>
      <c r="I861" s="317"/>
      <c r="J861" s="317">
        <f t="shared" si="25"/>
        <v>0</v>
      </c>
    </row>
    <row r="862" spans="1:10" ht="24" customHeight="1" x14ac:dyDescent="0.25">
      <c r="A862" s="314" t="s">
        <v>415</v>
      </c>
      <c r="B862" s="315" t="s">
        <v>433</v>
      </c>
      <c r="C862" s="315" t="s">
        <v>431</v>
      </c>
      <c r="D862" s="314" t="s">
        <v>231</v>
      </c>
      <c r="E862" s="330" t="s">
        <v>418</v>
      </c>
      <c r="F862" s="330"/>
      <c r="G862" s="315" t="s">
        <v>414</v>
      </c>
      <c r="H862" s="316">
        <v>1</v>
      </c>
      <c r="I862" s="317"/>
      <c r="J862" s="317">
        <f t="shared" si="25"/>
        <v>0</v>
      </c>
    </row>
    <row r="863" spans="1:10" ht="24" customHeight="1" x14ac:dyDescent="0.25">
      <c r="A863" s="314" t="s">
        <v>415</v>
      </c>
      <c r="B863" s="315" t="s">
        <v>433</v>
      </c>
      <c r="C863" s="315" t="s">
        <v>431</v>
      </c>
      <c r="D863" s="314" t="s">
        <v>232</v>
      </c>
      <c r="E863" s="330" t="s">
        <v>418</v>
      </c>
      <c r="F863" s="330"/>
      <c r="G863" s="315" t="s">
        <v>414</v>
      </c>
      <c r="H863" s="316">
        <v>1</v>
      </c>
      <c r="I863" s="317"/>
      <c r="J863" s="317">
        <f t="shared" si="25"/>
        <v>0</v>
      </c>
    </row>
    <row r="864" spans="1:10" ht="24" customHeight="1" x14ac:dyDescent="0.25">
      <c r="A864" s="314" t="s">
        <v>415</v>
      </c>
      <c r="B864" s="315" t="s">
        <v>433</v>
      </c>
      <c r="C864" s="315" t="s">
        <v>431</v>
      </c>
      <c r="D864" s="314" t="s">
        <v>234</v>
      </c>
      <c r="E864" s="330" t="s">
        <v>418</v>
      </c>
      <c r="F864" s="330"/>
      <c r="G864" s="315" t="s">
        <v>414</v>
      </c>
      <c r="H864" s="316">
        <v>1</v>
      </c>
      <c r="I864" s="317"/>
      <c r="J864" s="317">
        <f t="shared" si="25"/>
        <v>0</v>
      </c>
    </row>
    <row r="865" spans="1:13" ht="24" customHeight="1" x14ac:dyDescent="0.25">
      <c r="A865" s="314" t="s">
        <v>415</v>
      </c>
      <c r="B865" s="315" t="s">
        <v>433</v>
      </c>
      <c r="C865" s="315" t="s">
        <v>431</v>
      </c>
      <c r="D865" s="314" t="s">
        <v>235</v>
      </c>
      <c r="E865" s="330" t="s">
        <v>418</v>
      </c>
      <c r="F865" s="330"/>
      <c r="G865" s="315" t="s">
        <v>414</v>
      </c>
      <c r="H865" s="316">
        <v>1</v>
      </c>
      <c r="I865" s="317"/>
      <c r="J865" s="317">
        <f t="shared" si="25"/>
        <v>0</v>
      </c>
    </row>
    <row r="866" spans="1:13" ht="24" customHeight="1" x14ac:dyDescent="0.25">
      <c r="A866" s="314" t="s">
        <v>415</v>
      </c>
      <c r="B866" s="315" t="s">
        <v>433</v>
      </c>
      <c r="C866" s="315" t="s">
        <v>431</v>
      </c>
      <c r="D866" s="314" t="s">
        <v>236</v>
      </c>
      <c r="E866" s="330" t="s">
        <v>418</v>
      </c>
      <c r="F866" s="330"/>
      <c r="G866" s="315" t="s">
        <v>414</v>
      </c>
      <c r="H866" s="316">
        <v>1</v>
      </c>
      <c r="I866" s="317"/>
      <c r="J866" s="317">
        <f t="shared" si="25"/>
        <v>0</v>
      </c>
    </row>
    <row r="867" spans="1:13" x14ac:dyDescent="0.25">
      <c r="A867" s="318"/>
      <c r="B867" s="323"/>
      <c r="C867" s="323"/>
      <c r="D867" s="318"/>
      <c r="E867" s="318" t="s">
        <v>419</v>
      </c>
      <c r="F867" s="329">
        <f>M867/$M$2</f>
        <v>0</v>
      </c>
      <c r="G867" s="340" t="s">
        <v>420</v>
      </c>
      <c r="H867" s="319">
        <f>M867-F867</f>
        <v>0</v>
      </c>
      <c r="I867" s="340" t="s">
        <v>421</v>
      </c>
      <c r="J867" s="319">
        <f>F867+H867</f>
        <v>0</v>
      </c>
      <c r="M867" s="429">
        <f>J844+J842</f>
        <v>0</v>
      </c>
    </row>
    <row r="868" spans="1:13" ht="15" customHeight="1" x14ac:dyDescent="0.25">
      <c r="A868" s="318"/>
      <c r="B868" s="323"/>
      <c r="C868" s="323"/>
      <c r="D868" s="318"/>
      <c r="E868" s="318" t="s">
        <v>205</v>
      </c>
      <c r="F868" s="319">
        <f>J841*$G$2</f>
        <v>0</v>
      </c>
      <c r="G868" s="318"/>
      <c r="H868" s="445" t="s">
        <v>206</v>
      </c>
      <c r="I868" s="445"/>
      <c r="J868" s="319">
        <f>J841+F868</f>
        <v>0</v>
      </c>
      <c r="M868" s="431">
        <f>F867</f>
        <v>0</v>
      </c>
    </row>
    <row r="869" spans="1:13" ht="24.95" customHeight="1" x14ac:dyDescent="0.25">
      <c r="A869" s="320"/>
      <c r="B869" s="323"/>
      <c r="C869" s="323"/>
      <c r="D869" s="318"/>
      <c r="E869" s="331" t="s">
        <v>434</v>
      </c>
      <c r="F869" s="332"/>
      <c r="G869" s="329">
        <f>TRUNC(J868*0.3,2)</f>
        <v>0</v>
      </c>
      <c r="H869" s="333"/>
      <c r="I869" s="333"/>
      <c r="J869" s="319"/>
      <c r="M869" s="430">
        <f>M868*'ENC SOCIAIS'!$C$93/100</f>
        <v>0</v>
      </c>
    </row>
    <row r="870" spans="1:13" ht="24.95" customHeight="1" x14ac:dyDescent="0.25">
      <c r="A870" s="320"/>
      <c r="B870" s="323"/>
      <c r="C870" s="323"/>
      <c r="D870" s="318"/>
      <c r="E870" s="331" t="s">
        <v>437</v>
      </c>
      <c r="F870" s="332"/>
      <c r="G870" s="329"/>
      <c r="H870" s="321"/>
      <c r="I870" s="333"/>
      <c r="J870" s="334">
        <f>J868+G870+G869</f>
        <v>0</v>
      </c>
      <c r="M870" s="430">
        <f>M868+M869</f>
        <v>0</v>
      </c>
    </row>
    <row r="871" spans="1:13" ht="30" customHeight="1" thickBot="1" x14ac:dyDescent="0.3">
      <c r="A871" s="320"/>
      <c r="B871" s="324"/>
      <c r="C871" s="324"/>
      <c r="D871" s="320"/>
      <c r="E871" s="320"/>
      <c r="F871" s="320"/>
      <c r="G871" s="320" t="s">
        <v>422</v>
      </c>
      <c r="H871" s="321">
        <v>12</v>
      </c>
      <c r="I871" s="320" t="s">
        <v>423</v>
      </c>
      <c r="J871" s="321">
        <f>H871*J870</f>
        <v>0</v>
      </c>
    </row>
    <row r="872" spans="1:13" ht="0.95" customHeight="1" thickTop="1" x14ac:dyDescent="0.25">
      <c r="A872" s="322"/>
      <c r="B872" s="327"/>
      <c r="C872" s="327"/>
      <c r="D872" s="322"/>
      <c r="E872" s="322"/>
      <c r="F872" s="322"/>
      <c r="G872" s="322"/>
      <c r="H872" s="322"/>
      <c r="I872" s="322"/>
      <c r="J872" s="322"/>
    </row>
    <row r="873" spans="1:13" ht="18" customHeight="1" x14ac:dyDescent="0.25">
      <c r="A873" s="303" t="s">
        <v>45</v>
      </c>
      <c r="B873" s="305" t="s">
        <v>406</v>
      </c>
      <c r="C873" s="305" t="s">
        <v>407</v>
      </c>
      <c r="D873" s="303" t="s">
        <v>168</v>
      </c>
      <c r="E873" s="443" t="s">
        <v>408</v>
      </c>
      <c r="F873" s="444"/>
      <c r="G873" s="305" t="s">
        <v>169</v>
      </c>
      <c r="H873" s="304" t="s">
        <v>409</v>
      </c>
      <c r="I873" s="304" t="s">
        <v>410</v>
      </c>
      <c r="J873" s="304" t="s">
        <v>411</v>
      </c>
    </row>
    <row r="874" spans="1:13" ht="36" customHeight="1" x14ac:dyDescent="0.25">
      <c r="A874" s="306" t="s">
        <v>412</v>
      </c>
      <c r="B874" s="307"/>
      <c r="C874" s="307"/>
      <c r="D874" s="306" t="s">
        <v>557</v>
      </c>
      <c r="E874" s="441" t="s">
        <v>413</v>
      </c>
      <c r="F874" s="441"/>
      <c r="G874" s="307" t="s">
        <v>414</v>
      </c>
      <c r="H874" s="308">
        <v>1</v>
      </c>
      <c r="I874" s="309">
        <f>SUM(J875:J899)</f>
        <v>0</v>
      </c>
      <c r="J874" s="309">
        <f t="shared" ref="J874:J899" si="26">TRUNC(H874*I874,2)</f>
        <v>0</v>
      </c>
    </row>
    <row r="875" spans="1:13" ht="24" customHeight="1" x14ac:dyDescent="0.25">
      <c r="A875" s="310" t="s">
        <v>430</v>
      </c>
      <c r="B875" s="311"/>
      <c r="C875" s="311"/>
      <c r="D875" s="343" t="s">
        <v>558</v>
      </c>
      <c r="E875" s="442" t="s">
        <v>413</v>
      </c>
      <c r="F875" s="442"/>
      <c r="G875" s="311" t="s">
        <v>414</v>
      </c>
      <c r="H875" s="312">
        <v>1</v>
      </c>
      <c r="I875" s="313"/>
      <c r="J875" s="313">
        <f t="shared" si="26"/>
        <v>0</v>
      </c>
    </row>
    <row r="876" spans="1:13" ht="24" customHeight="1" x14ac:dyDescent="0.25">
      <c r="A876" s="314" t="s">
        <v>415</v>
      </c>
      <c r="B876" s="315"/>
      <c r="C876" s="315"/>
      <c r="D876" s="341" t="s">
        <v>510</v>
      </c>
      <c r="E876" s="436" t="s">
        <v>417</v>
      </c>
      <c r="F876" s="436"/>
      <c r="G876" s="315" t="s">
        <v>414</v>
      </c>
      <c r="H876" s="316">
        <v>1</v>
      </c>
      <c r="I876" s="317"/>
      <c r="J876" s="317">
        <f t="shared" si="26"/>
        <v>0</v>
      </c>
    </row>
    <row r="877" spans="1:13" ht="35.25" customHeight="1" x14ac:dyDescent="0.25">
      <c r="A877" s="314" t="s">
        <v>415</v>
      </c>
      <c r="B877" s="315"/>
      <c r="C877" s="315"/>
      <c r="D877" s="341" t="s">
        <v>557</v>
      </c>
      <c r="E877" s="436" t="s">
        <v>416</v>
      </c>
      <c r="F877" s="436"/>
      <c r="G877" s="315" t="s">
        <v>414</v>
      </c>
      <c r="H877" s="316">
        <v>1</v>
      </c>
      <c r="I877" s="317"/>
      <c r="J877" s="317">
        <f t="shared" si="26"/>
        <v>0</v>
      </c>
    </row>
    <row r="878" spans="1:13" ht="24" customHeight="1" x14ac:dyDescent="0.25">
      <c r="A878" s="314" t="s">
        <v>415</v>
      </c>
      <c r="B878" s="315" t="s">
        <v>433</v>
      </c>
      <c r="C878" s="315" t="s">
        <v>431</v>
      </c>
      <c r="D878" s="314" t="s">
        <v>222</v>
      </c>
      <c r="E878" s="330" t="s">
        <v>432</v>
      </c>
      <c r="F878" s="330"/>
      <c r="G878" s="315" t="s">
        <v>414</v>
      </c>
      <c r="H878" s="316">
        <v>1</v>
      </c>
      <c r="I878" s="317"/>
      <c r="J878" s="317">
        <f t="shared" si="26"/>
        <v>0</v>
      </c>
    </row>
    <row r="879" spans="1:13" ht="24" customHeight="1" x14ac:dyDescent="0.25">
      <c r="A879" s="314" t="s">
        <v>415</v>
      </c>
      <c r="B879" s="315" t="s">
        <v>433</v>
      </c>
      <c r="C879" s="315" t="s">
        <v>431</v>
      </c>
      <c r="D879" s="314" t="s">
        <v>249</v>
      </c>
      <c r="E879" s="330" t="s">
        <v>417</v>
      </c>
      <c r="F879" s="330"/>
      <c r="G879" s="315" t="s">
        <v>414</v>
      </c>
      <c r="H879" s="316">
        <v>1</v>
      </c>
      <c r="I879" s="317"/>
      <c r="J879" s="317">
        <f t="shared" si="26"/>
        <v>0</v>
      </c>
    </row>
    <row r="880" spans="1:13" ht="24" customHeight="1" x14ac:dyDescent="0.25">
      <c r="A880" s="314" t="s">
        <v>415</v>
      </c>
      <c r="B880" s="315" t="s">
        <v>433</v>
      </c>
      <c r="C880" s="315" t="s">
        <v>431</v>
      </c>
      <c r="D880" s="314" t="s">
        <v>250</v>
      </c>
      <c r="E880" s="330" t="s">
        <v>417</v>
      </c>
      <c r="F880" s="330"/>
      <c r="G880" s="315" t="s">
        <v>414</v>
      </c>
      <c r="H880" s="316">
        <v>1</v>
      </c>
      <c r="I880" s="317"/>
      <c r="J880" s="317">
        <f t="shared" si="26"/>
        <v>0</v>
      </c>
    </row>
    <row r="881" spans="1:10" ht="24" customHeight="1" x14ac:dyDescent="0.25">
      <c r="A881" s="314" t="s">
        <v>415</v>
      </c>
      <c r="B881" s="315" t="s">
        <v>433</v>
      </c>
      <c r="C881" s="315" t="s">
        <v>431</v>
      </c>
      <c r="D881" s="314" t="s">
        <v>247</v>
      </c>
      <c r="E881" s="330" t="s">
        <v>417</v>
      </c>
      <c r="F881" s="330"/>
      <c r="G881" s="315" t="s">
        <v>414</v>
      </c>
      <c r="H881" s="316">
        <v>1</v>
      </c>
      <c r="I881" s="317"/>
      <c r="J881" s="317">
        <f t="shared" si="26"/>
        <v>0</v>
      </c>
    </row>
    <row r="882" spans="1:10" ht="24" customHeight="1" x14ac:dyDescent="0.25">
      <c r="A882" s="314" t="s">
        <v>415</v>
      </c>
      <c r="B882" s="315" t="s">
        <v>433</v>
      </c>
      <c r="C882" s="315" t="s">
        <v>431</v>
      </c>
      <c r="D882" s="314" t="s">
        <v>238</v>
      </c>
      <c r="E882" s="330" t="s">
        <v>417</v>
      </c>
      <c r="F882" s="330"/>
      <c r="G882" s="315" t="s">
        <v>414</v>
      </c>
      <c r="H882" s="316">
        <v>1</v>
      </c>
      <c r="I882" s="317"/>
      <c r="J882" s="317">
        <f t="shared" si="26"/>
        <v>0</v>
      </c>
    </row>
    <row r="883" spans="1:10" ht="24" customHeight="1" x14ac:dyDescent="0.25">
      <c r="A883" s="314" t="s">
        <v>415</v>
      </c>
      <c r="B883" s="315" t="s">
        <v>433</v>
      </c>
      <c r="C883" s="315" t="s">
        <v>431</v>
      </c>
      <c r="D883" s="314" t="s">
        <v>239</v>
      </c>
      <c r="E883" s="330" t="s">
        <v>417</v>
      </c>
      <c r="F883" s="330"/>
      <c r="G883" s="315" t="s">
        <v>414</v>
      </c>
      <c r="H883" s="316">
        <v>1</v>
      </c>
      <c r="I883" s="317"/>
      <c r="J883" s="317">
        <f t="shared" si="26"/>
        <v>0</v>
      </c>
    </row>
    <row r="884" spans="1:10" ht="24" customHeight="1" x14ac:dyDescent="0.25">
      <c r="A884" s="314" t="s">
        <v>415</v>
      </c>
      <c r="B884" s="315" t="s">
        <v>433</v>
      </c>
      <c r="C884" s="315" t="s">
        <v>431</v>
      </c>
      <c r="D884" s="314" t="s">
        <v>240</v>
      </c>
      <c r="E884" s="330" t="s">
        <v>417</v>
      </c>
      <c r="F884" s="330"/>
      <c r="G884" s="315" t="s">
        <v>414</v>
      </c>
      <c r="H884" s="316">
        <v>1</v>
      </c>
      <c r="I884" s="317"/>
      <c r="J884" s="317">
        <f t="shared" si="26"/>
        <v>0</v>
      </c>
    </row>
    <row r="885" spans="1:10" ht="24" customHeight="1" x14ac:dyDescent="0.25">
      <c r="A885" s="314" t="s">
        <v>415</v>
      </c>
      <c r="B885" s="315" t="s">
        <v>433</v>
      </c>
      <c r="C885" s="315" t="s">
        <v>431</v>
      </c>
      <c r="D885" s="314" t="s">
        <v>242</v>
      </c>
      <c r="E885" s="330" t="s">
        <v>417</v>
      </c>
      <c r="F885" s="330"/>
      <c r="G885" s="315" t="s">
        <v>414</v>
      </c>
      <c r="H885" s="316">
        <v>1</v>
      </c>
      <c r="I885" s="317"/>
      <c r="J885" s="317">
        <f t="shared" si="26"/>
        <v>0</v>
      </c>
    </row>
    <row r="886" spans="1:10" ht="24" customHeight="1" x14ac:dyDescent="0.25">
      <c r="A886" s="314" t="s">
        <v>415</v>
      </c>
      <c r="B886" s="315" t="s">
        <v>433</v>
      </c>
      <c r="C886" s="315" t="s">
        <v>431</v>
      </c>
      <c r="D886" s="314" t="s">
        <v>240</v>
      </c>
      <c r="E886" s="330" t="s">
        <v>417</v>
      </c>
      <c r="F886" s="330"/>
      <c r="G886" s="315" t="s">
        <v>414</v>
      </c>
      <c r="H886" s="316">
        <v>1</v>
      </c>
      <c r="I886" s="317"/>
      <c r="J886" s="317">
        <f t="shared" si="26"/>
        <v>0</v>
      </c>
    </row>
    <row r="887" spans="1:10" ht="24" customHeight="1" x14ac:dyDescent="0.25">
      <c r="A887" s="314" t="s">
        <v>415</v>
      </c>
      <c r="B887" s="315" t="s">
        <v>433</v>
      </c>
      <c r="C887" s="315" t="s">
        <v>431</v>
      </c>
      <c r="D887" s="314" t="s">
        <v>245</v>
      </c>
      <c r="E887" s="330" t="s">
        <v>417</v>
      </c>
      <c r="F887" s="330"/>
      <c r="G887" s="315" t="s">
        <v>414</v>
      </c>
      <c r="H887" s="316">
        <v>1</v>
      </c>
      <c r="I887" s="317"/>
      <c r="J887" s="317">
        <f t="shared" si="26"/>
        <v>0</v>
      </c>
    </row>
    <row r="888" spans="1:10" ht="24" customHeight="1" x14ac:dyDescent="0.25">
      <c r="A888" s="314" t="s">
        <v>415</v>
      </c>
      <c r="B888" s="315" t="s">
        <v>433</v>
      </c>
      <c r="C888" s="315" t="s">
        <v>431</v>
      </c>
      <c r="D888" s="314" t="s">
        <v>246</v>
      </c>
      <c r="E888" s="330" t="s">
        <v>417</v>
      </c>
      <c r="F888" s="330"/>
      <c r="G888" s="315" t="s">
        <v>414</v>
      </c>
      <c r="H888" s="316">
        <v>1</v>
      </c>
      <c r="I888" s="317"/>
      <c r="J888" s="317">
        <f t="shared" si="26"/>
        <v>0</v>
      </c>
    </row>
    <row r="889" spans="1:10" ht="24" customHeight="1" x14ac:dyDescent="0.25">
      <c r="A889" s="314" t="s">
        <v>415</v>
      </c>
      <c r="B889" s="315" t="s">
        <v>433</v>
      </c>
      <c r="C889" s="315" t="s">
        <v>431</v>
      </c>
      <c r="D889" s="314" t="s">
        <v>244</v>
      </c>
      <c r="E889" s="330" t="s">
        <v>417</v>
      </c>
      <c r="F889" s="330"/>
      <c r="G889" s="315" t="s">
        <v>414</v>
      </c>
      <c r="H889" s="316">
        <v>1</v>
      </c>
      <c r="I889" s="317"/>
      <c r="J889" s="317">
        <f t="shared" si="26"/>
        <v>0</v>
      </c>
    </row>
    <row r="890" spans="1:10" ht="24" customHeight="1" x14ac:dyDescent="0.25">
      <c r="A890" s="314" t="s">
        <v>415</v>
      </c>
      <c r="B890" s="315" t="s">
        <v>433</v>
      </c>
      <c r="C890" s="315" t="s">
        <v>431</v>
      </c>
      <c r="D890" s="314" t="s">
        <v>226</v>
      </c>
      <c r="E890" s="330" t="s">
        <v>418</v>
      </c>
      <c r="F890" s="330"/>
      <c r="G890" s="315" t="s">
        <v>414</v>
      </c>
      <c r="H890" s="316">
        <v>1</v>
      </c>
      <c r="I890" s="317"/>
      <c r="J890" s="317">
        <f t="shared" si="26"/>
        <v>0</v>
      </c>
    </row>
    <row r="891" spans="1:10" ht="24" customHeight="1" x14ac:dyDescent="0.25">
      <c r="A891" s="314" t="s">
        <v>415</v>
      </c>
      <c r="B891" s="315" t="s">
        <v>433</v>
      </c>
      <c r="C891" s="315" t="s">
        <v>431</v>
      </c>
      <c r="D891" s="314" t="s">
        <v>227</v>
      </c>
      <c r="E891" s="330" t="s">
        <v>418</v>
      </c>
      <c r="F891" s="330"/>
      <c r="G891" s="315" t="s">
        <v>414</v>
      </c>
      <c r="H891" s="316">
        <v>1</v>
      </c>
      <c r="I891" s="317"/>
      <c r="J891" s="317">
        <f t="shared" si="26"/>
        <v>0</v>
      </c>
    </row>
    <row r="892" spans="1:10" ht="24" customHeight="1" x14ac:dyDescent="0.25">
      <c r="A892" s="314" t="s">
        <v>415</v>
      </c>
      <c r="B892" s="315" t="s">
        <v>433</v>
      </c>
      <c r="C892" s="315" t="s">
        <v>431</v>
      </c>
      <c r="D892" s="314" t="s">
        <v>228</v>
      </c>
      <c r="E892" s="330" t="s">
        <v>418</v>
      </c>
      <c r="F892" s="330"/>
      <c r="G892" s="315" t="s">
        <v>414</v>
      </c>
      <c r="H892" s="316">
        <v>1</v>
      </c>
      <c r="I892" s="317"/>
      <c r="J892" s="317">
        <f t="shared" si="26"/>
        <v>0</v>
      </c>
    </row>
    <row r="893" spans="1:10" ht="24" customHeight="1" x14ac:dyDescent="0.25">
      <c r="A893" s="314" t="s">
        <v>415</v>
      </c>
      <c r="B893" s="315" t="s">
        <v>433</v>
      </c>
      <c r="C893" s="315" t="s">
        <v>431</v>
      </c>
      <c r="D893" s="314" t="s">
        <v>229</v>
      </c>
      <c r="E893" s="330" t="s">
        <v>418</v>
      </c>
      <c r="F893" s="330"/>
      <c r="G893" s="315" t="s">
        <v>414</v>
      </c>
      <c r="H893" s="316">
        <v>1</v>
      </c>
      <c r="I893" s="317"/>
      <c r="J893" s="317">
        <f t="shared" si="26"/>
        <v>0</v>
      </c>
    </row>
    <row r="894" spans="1:10" ht="24" customHeight="1" x14ac:dyDescent="0.25">
      <c r="A894" s="314" t="s">
        <v>415</v>
      </c>
      <c r="B894" s="315" t="s">
        <v>433</v>
      </c>
      <c r="C894" s="315" t="s">
        <v>431</v>
      </c>
      <c r="D894" s="314" t="s">
        <v>230</v>
      </c>
      <c r="E894" s="330" t="s">
        <v>418</v>
      </c>
      <c r="F894" s="330"/>
      <c r="G894" s="315" t="s">
        <v>414</v>
      </c>
      <c r="H894" s="316">
        <v>1</v>
      </c>
      <c r="I894" s="317"/>
      <c r="J894" s="317">
        <f t="shared" si="26"/>
        <v>0</v>
      </c>
    </row>
    <row r="895" spans="1:10" ht="24" customHeight="1" x14ac:dyDescent="0.25">
      <c r="A895" s="314" t="s">
        <v>415</v>
      </c>
      <c r="B895" s="315" t="s">
        <v>433</v>
      </c>
      <c r="C895" s="315" t="s">
        <v>431</v>
      </c>
      <c r="D895" s="314" t="s">
        <v>231</v>
      </c>
      <c r="E895" s="330" t="s">
        <v>418</v>
      </c>
      <c r="F895" s="330"/>
      <c r="G895" s="315" t="s">
        <v>414</v>
      </c>
      <c r="H895" s="316">
        <v>1</v>
      </c>
      <c r="I895" s="317"/>
      <c r="J895" s="317">
        <f t="shared" si="26"/>
        <v>0</v>
      </c>
    </row>
    <row r="896" spans="1:10" ht="24" customHeight="1" x14ac:dyDescent="0.25">
      <c r="A896" s="314" t="s">
        <v>415</v>
      </c>
      <c r="B896" s="315" t="s">
        <v>433</v>
      </c>
      <c r="C896" s="315" t="s">
        <v>431</v>
      </c>
      <c r="D896" s="314" t="s">
        <v>232</v>
      </c>
      <c r="E896" s="330" t="s">
        <v>418</v>
      </c>
      <c r="F896" s="330"/>
      <c r="G896" s="315" t="s">
        <v>414</v>
      </c>
      <c r="H896" s="316">
        <v>1</v>
      </c>
      <c r="I896" s="317"/>
      <c r="J896" s="317">
        <f t="shared" si="26"/>
        <v>0</v>
      </c>
    </row>
    <row r="897" spans="1:13" ht="24" customHeight="1" x14ac:dyDescent="0.25">
      <c r="A897" s="314" t="s">
        <v>415</v>
      </c>
      <c r="B897" s="315" t="s">
        <v>433</v>
      </c>
      <c r="C897" s="315" t="s">
        <v>431</v>
      </c>
      <c r="D897" s="314" t="s">
        <v>234</v>
      </c>
      <c r="E897" s="330" t="s">
        <v>418</v>
      </c>
      <c r="F897" s="330"/>
      <c r="G897" s="315" t="s">
        <v>414</v>
      </c>
      <c r="H897" s="316">
        <v>1</v>
      </c>
      <c r="I897" s="317"/>
      <c r="J897" s="317">
        <f t="shared" si="26"/>
        <v>0</v>
      </c>
    </row>
    <row r="898" spans="1:13" ht="24" customHeight="1" x14ac:dyDescent="0.25">
      <c r="A898" s="314" t="s">
        <v>415</v>
      </c>
      <c r="B898" s="315" t="s">
        <v>433</v>
      </c>
      <c r="C898" s="315" t="s">
        <v>431</v>
      </c>
      <c r="D898" s="314" t="s">
        <v>235</v>
      </c>
      <c r="E898" s="330" t="s">
        <v>418</v>
      </c>
      <c r="F898" s="330"/>
      <c r="G898" s="315" t="s">
        <v>414</v>
      </c>
      <c r="H898" s="316">
        <v>1</v>
      </c>
      <c r="I898" s="317"/>
      <c r="J898" s="317">
        <f t="shared" si="26"/>
        <v>0</v>
      </c>
    </row>
    <row r="899" spans="1:13" ht="24" customHeight="1" x14ac:dyDescent="0.25">
      <c r="A899" s="314" t="s">
        <v>415</v>
      </c>
      <c r="B899" s="315" t="s">
        <v>433</v>
      </c>
      <c r="C899" s="315" t="s">
        <v>431</v>
      </c>
      <c r="D899" s="314" t="s">
        <v>236</v>
      </c>
      <c r="E899" s="330" t="s">
        <v>418</v>
      </c>
      <c r="F899" s="330"/>
      <c r="G899" s="315" t="s">
        <v>414</v>
      </c>
      <c r="H899" s="316">
        <v>1</v>
      </c>
      <c r="I899" s="317"/>
      <c r="J899" s="317">
        <f t="shared" si="26"/>
        <v>0</v>
      </c>
    </row>
    <row r="900" spans="1:13" x14ac:dyDescent="0.25">
      <c r="A900" s="318"/>
      <c r="B900" s="323"/>
      <c r="C900" s="323"/>
      <c r="D900" s="318"/>
      <c r="E900" s="318" t="s">
        <v>419</v>
      </c>
      <c r="F900" s="329">
        <f>M900/$M$2</f>
        <v>0</v>
      </c>
      <c r="G900" s="340" t="s">
        <v>420</v>
      </c>
      <c r="H900" s="319">
        <f>M900-F900</f>
        <v>0</v>
      </c>
      <c r="I900" s="340" t="s">
        <v>421</v>
      </c>
      <c r="J900" s="319">
        <f>F900+H900</f>
        <v>0</v>
      </c>
      <c r="M900" s="429">
        <f>J877+J875</f>
        <v>0</v>
      </c>
    </row>
    <row r="901" spans="1:13" ht="15" customHeight="1" x14ac:dyDescent="0.25">
      <c r="A901" s="318"/>
      <c r="B901" s="323"/>
      <c r="C901" s="323"/>
      <c r="D901" s="318"/>
      <c r="E901" s="318" t="s">
        <v>205</v>
      </c>
      <c r="F901" s="319">
        <f>J874*$G$2</f>
        <v>0</v>
      </c>
      <c r="G901" s="318"/>
      <c r="H901" s="445" t="s">
        <v>206</v>
      </c>
      <c r="I901" s="445"/>
      <c r="J901" s="319">
        <f>J874+F901</f>
        <v>0</v>
      </c>
      <c r="M901" s="431"/>
    </row>
    <row r="902" spans="1:13" ht="24.95" customHeight="1" x14ac:dyDescent="0.25">
      <c r="A902" s="320"/>
      <c r="B902" s="323"/>
      <c r="C902" s="323"/>
      <c r="D902" s="318"/>
      <c r="E902" s="331" t="s">
        <v>434</v>
      </c>
      <c r="F902" s="332"/>
      <c r="G902" s="329">
        <f>TRUNC(J901*0.3,2)</f>
        <v>0</v>
      </c>
      <c r="H902" s="333"/>
      <c r="I902" s="333"/>
      <c r="J902" s="319"/>
      <c r="M902" s="430"/>
    </row>
    <row r="903" spans="1:13" ht="24.95" customHeight="1" x14ac:dyDescent="0.25">
      <c r="A903" s="320"/>
      <c r="B903" s="323"/>
      <c r="C903" s="323"/>
      <c r="D903" s="318"/>
      <c r="E903" s="331" t="s">
        <v>437</v>
      </c>
      <c r="F903" s="332"/>
      <c r="G903" s="329"/>
      <c r="H903" s="333"/>
      <c r="I903" s="333"/>
      <c r="J903" s="334">
        <f>J901+G903+G902</f>
        <v>0</v>
      </c>
      <c r="M903" s="430"/>
    </row>
    <row r="904" spans="1:13" ht="30" customHeight="1" thickBot="1" x14ac:dyDescent="0.3">
      <c r="A904" s="320"/>
      <c r="B904" s="324"/>
      <c r="C904" s="324"/>
      <c r="D904" s="320"/>
      <c r="E904" s="320"/>
      <c r="F904" s="320"/>
      <c r="G904" s="320" t="s">
        <v>422</v>
      </c>
      <c r="H904" s="321">
        <v>12</v>
      </c>
      <c r="I904" s="320" t="s">
        <v>423</v>
      </c>
      <c r="J904" s="321">
        <f>H904*J903</f>
        <v>0</v>
      </c>
    </row>
    <row r="905" spans="1:13" ht="0.95" customHeight="1" thickTop="1" x14ac:dyDescent="0.25">
      <c r="A905" s="322"/>
      <c r="B905" s="327"/>
      <c r="C905" s="327"/>
      <c r="D905" s="322"/>
      <c r="E905" s="322"/>
      <c r="F905" s="322"/>
      <c r="G905" s="322"/>
      <c r="H905" s="322"/>
      <c r="I905" s="322"/>
      <c r="J905" s="322"/>
    </row>
    <row r="906" spans="1:13" ht="18" customHeight="1" x14ac:dyDescent="0.25">
      <c r="A906" s="303" t="s">
        <v>46</v>
      </c>
      <c r="B906" s="305" t="s">
        <v>406</v>
      </c>
      <c r="C906" s="305" t="s">
        <v>407</v>
      </c>
      <c r="D906" s="303" t="s">
        <v>168</v>
      </c>
      <c r="E906" s="443" t="s">
        <v>408</v>
      </c>
      <c r="F906" s="444"/>
      <c r="G906" s="305" t="s">
        <v>169</v>
      </c>
      <c r="H906" s="304" t="s">
        <v>409</v>
      </c>
      <c r="I906" s="304" t="s">
        <v>410</v>
      </c>
      <c r="J906" s="304" t="s">
        <v>411</v>
      </c>
    </row>
    <row r="907" spans="1:13" ht="36" customHeight="1" x14ac:dyDescent="0.25">
      <c r="A907" s="306" t="s">
        <v>412</v>
      </c>
      <c r="B907" s="307"/>
      <c r="C907" s="307"/>
      <c r="D907" s="306" t="s">
        <v>440</v>
      </c>
      <c r="E907" s="441" t="s">
        <v>413</v>
      </c>
      <c r="F907" s="441"/>
      <c r="G907" s="307" t="s">
        <v>414</v>
      </c>
      <c r="H907" s="308">
        <v>1</v>
      </c>
      <c r="I907" s="309">
        <f>SUM(J908:J932)</f>
        <v>0</v>
      </c>
      <c r="J907" s="309">
        <f t="shared" ref="J907:J932" si="27">TRUNC(H907*I907,2)</f>
        <v>0</v>
      </c>
    </row>
    <row r="908" spans="1:13" ht="38.25" x14ac:dyDescent="0.25">
      <c r="A908" s="310" t="s">
        <v>430</v>
      </c>
      <c r="B908" s="349"/>
      <c r="C908" s="311"/>
      <c r="D908" s="343" t="s">
        <v>560</v>
      </c>
      <c r="E908" s="442" t="s">
        <v>413</v>
      </c>
      <c r="F908" s="442"/>
      <c r="G908" s="311" t="s">
        <v>414</v>
      </c>
      <c r="H908" s="312">
        <v>1</v>
      </c>
      <c r="I908" s="313"/>
      <c r="J908" s="313">
        <f t="shared" si="27"/>
        <v>0</v>
      </c>
    </row>
    <row r="909" spans="1:13" ht="32.25" customHeight="1" x14ac:dyDescent="0.25">
      <c r="A909" s="314" t="s">
        <v>415</v>
      </c>
      <c r="B909" s="350"/>
      <c r="C909" s="315"/>
      <c r="D909" s="341" t="s">
        <v>559</v>
      </c>
      <c r="E909" s="436" t="s">
        <v>416</v>
      </c>
      <c r="F909" s="436"/>
      <c r="G909" s="315" t="s">
        <v>414</v>
      </c>
      <c r="H909" s="316">
        <v>1</v>
      </c>
      <c r="I909" s="317"/>
      <c r="J909" s="317">
        <f t="shared" si="27"/>
        <v>0</v>
      </c>
    </row>
    <row r="910" spans="1:13" ht="31.5" customHeight="1" x14ac:dyDescent="0.25">
      <c r="A910" s="314" t="s">
        <v>415</v>
      </c>
      <c r="B910" s="350"/>
      <c r="C910" s="315"/>
      <c r="D910" s="341" t="s">
        <v>447</v>
      </c>
      <c r="E910" s="436" t="s">
        <v>417</v>
      </c>
      <c r="F910" s="436"/>
      <c r="G910" s="315" t="s">
        <v>414</v>
      </c>
      <c r="H910" s="316">
        <v>1</v>
      </c>
      <c r="I910" s="317"/>
      <c r="J910" s="317">
        <f t="shared" si="27"/>
        <v>0</v>
      </c>
    </row>
    <row r="911" spans="1:13" ht="24" customHeight="1" x14ac:dyDescent="0.25">
      <c r="A911" s="314" t="s">
        <v>415</v>
      </c>
      <c r="B911" s="315" t="s">
        <v>433</v>
      </c>
      <c r="C911" s="315" t="s">
        <v>431</v>
      </c>
      <c r="D911" s="314" t="s">
        <v>222</v>
      </c>
      <c r="E911" s="330" t="s">
        <v>432</v>
      </c>
      <c r="F911" s="330"/>
      <c r="G911" s="315" t="s">
        <v>414</v>
      </c>
      <c r="H911" s="316">
        <v>1</v>
      </c>
      <c r="I911" s="317"/>
      <c r="J911" s="317">
        <f t="shared" si="27"/>
        <v>0</v>
      </c>
    </row>
    <row r="912" spans="1:13" ht="24" customHeight="1" x14ac:dyDescent="0.25">
      <c r="A912" s="314" t="s">
        <v>415</v>
      </c>
      <c r="B912" s="315" t="s">
        <v>433</v>
      </c>
      <c r="C912" s="315" t="s">
        <v>431</v>
      </c>
      <c r="D912" s="314" t="s">
        <v>249</v>
      </c>
      <c r="E912" s="330" t="s">
        <v>417</v>
      </c>
      <c r="F912" s="330"/>
      <c r="G912" s="315" t="s">
        <v>414</v>
      </c>
      <c r="H912" s="316">
        <v>1</v>
      </c>
      <c r="I912" s="317"/>
      <c r="J912" s="317">
        <f t="shared" si="27"/>
        <v>0</v>
      </c>
    </row>
    <row r="913" spans="1:10" ht="24" customHeight="1" x14ac:dyDescent="0.25">
      <c r="A913" s="314" t="s">
        <v>415</v>
      </c>
      <c r="B913" s="315" t="s">
        <v>433</v>
      </c>
      <c r="C913" s="315" t="s">
        <v>431</v>
      </c>
      <c r="D913" s="314" t="s">
        <v>250</v>
      </c>
      <c r="E913" s="330" t="s">
        <v>417</v>
      </c>
      <c r="F913" s="330"/>
      <c r="G913" s="315" t="s">
        <v>414</v>
      </c>
      <c r="H913" s="316">
        <v>1</v>
      </c>
      <c r="I913" s="317"/>
      <c r="J913" s="317">
        <f t="shared" si="27"/>
        <v>0</v>
      </c>
    </row>
    <row r="914" spans="1:10" ht="24" customHeight="1" x14ac:dyDescent="0.25">
      <c r="A914" s="314" t="s">
        <v>415</v>
      </c>
      <c r="B914" s="315" t="s">
        <v>433</v>
      </c>
      <c r="C914" s="315" t="s">
        <v>431</v>
      </c>
      <c r="D914" s="314" t="s">
        <v>247</v>
      </c>
      <c r="E914" s="330" t="s">
        <v>417</v>
      </c>
      <c r="F914" s="330"/>
      <c r="G914" s="315" t="s">
        <v>414</v>
      </c>
      <c r="H914" s="316">
        <v>1</v>
      </c>
      <c r="I914" s="317"/>
      <c r="J914" s="317">
        <f t="shared" si="27"/>
        <v>0</v>
      </c>
    </row>
    <row r="915" spans="1:10" ht="24" customHeight="1" x14ac:dyDescent="0.25">
      <c r="A915" s="314" t="s">
        <v>415</v>
      </c>
      <c r="B915" s="315" t="s">
        <v>433</v>
      </c>
      <c r="C915" s="315" t="s">
        <v>431</v>
      </c>
      <c r="D915" s="314" t="s">
        <v>238</v>
      </c>
      <c r="E915" s="330" t="s">
        <v>417</v>
      </c>
      <c r="F915" s="330"/>
      <c r="G915" s="315" t="s">
        <v>414</v>
      </c>
      <c r="H915" s="316">
        <v>1</v>
      </c>
      <c r="I915" s="317"/>
      <c r="J915" s="317">
        <f t="shared" si="27"/>
        <v>0</v>
      </c>
    </row>
    <row r="916" spans="1:10" ht="24" customHeight="1" x14ac:dyDescent="0.25">
      <c r="A916" s="314" t="s">
        <v>415</v>
      </c>
      <c r="B916" s="315" t="s">
        <v>433</v>
      </c>
      <c r="C916" s="315" t="s">
        <v>431</v>
      </c>
      <c r="D916" s="314" t="s">
        <v>239</v>
      </c>
      <c r="E916" s="330" t="s">
        <v>417</v>
      </c>
      <c r="F916" s="330"/>
      <c r="G916" s="315" t="s">
        <v>414</v>
      </c>
      <c r="H916" s="316">
        <v>1</v>
      </c>
      <c r="I916" s="317"/>
      <c r="J916" s="317">
        <f t="shared" si="27"/>
        <v>0</v>
      </c>
    </row>
    <row r="917" spans="1:10" ht="24" customHeight="1" x14ac:dyDescent="0.25">
      <c r="A917" s="314" t="s">
        <v>415</v>
      </c>
      <c r="B917" s="315" t="s">
        <v>433</v>
      </c>
      <c r="C917" s="315" t="s">
        <v>431</v>
      </c>
      <c r="D917" s="314" t="s">
        <v>240</v>
      </c>
      <c r="E917" s="330" t="s">
        <v>417</v>
      </c>
      <c r="F917" s="330"/>
      <c r="G917" s="315" t="s">
        <v>414</v>
      </c>
      <c r="H917" s="316">
        <v>1</v>
      </c>
      <c r="I917" s="317"/>
      <c r="J917" s="317">
        <f t="shared" si="27"/>
        <v>0</v>
      </c>
    </row>
    <row r="918" spans="1:10" ht="24" customHeight="1" x14ac:dyDescent="0.25">
      <c r="A918" s="314" t="s">
        <v>415</v>
      </c>
      <c r="B918" s="315" t="s">
        <v>433</v>
      </c>
      <c r="C918" s="315" t="s">
        <v>431</v>
      </c>
      <c r="D918" s="314" t="s">
        <v>242</v>
      </c>
      <c r="E918" s="330" t="s">
        <v>417</v>
      </c>
      <c r="F918" s="330"/>
      <c r="G918" s="315" t="s">
        <v>414</v>
      </c>
      <c r="H918" s="316">
        <v>1</v>
      </c>
      <c r="I918" s="317"/>
      <c r="J918" s="317">
        <f t="shared" si="27"/>
        <v>0</v>
      </c>
    </row>
    <row r="919" spans="1:10" ht="24" customHeight="1" x14ac:dyDescent="0.25">
      <c r="A919" s="314" t="s">
        <v>415</v>
      </c>
      <c r="B919" s="315" t="s">
        <v>433</v>
      </c>
      <c r="C919" s="315" t="s">
        <v>431</v>
      </c>
      <c r="D919" s="314" t="s">
        <v>240</v>
      </c>
      <c r="E919" s="330" t="s">
        <v>417</v>
      </c>
      <c r="F919" s="330"/>
      <c r="G919" s="315" t="s">
        <v>414</v>
      </c>
      <c r="H919" s="316">
        <v>1</v>
      </c>
      <c r="I919" s="317"/>
      <c r="J919" s="317">
        <f t="shared" si="27"/>
        <v>0</v>
      </c>
    </row>
    <row r="920" spans="1:10" ht="24" customHeight="1" x14ac:dyDescent="0.25">
      <c r="A920" s="314" t="s">
        <v>415</v>
      </c>
      <c r="B920" s="315" t="s">
        <v>433</v>
      </c>
      <c r="C920" s="315" t="s">
        <v>431</v>
      </c>
      <c r="D920" s="314" t="s">
        <v>245</v>
      </c>
      <c r="E920" s="330" t="s">
        <v>417</v>
      </c>
      <c r="F920" s="330"/>
      <c r="G920" s="315" t="s">
        <v>414</v>
      </c>
      <c r="H920" s="316">
        <v>1</v>
      </c>
      <c r="I920" s="317"/>
      <c r="J920" s="317">
        <f t="shared" si="27"/>
        <v>0</v>
      </c>
    </row>
    <row r="921" spans="1:10" ht="24" customHeight="1" x14ac:dyDescent="0.25">
      <c r="A921" s="314" t="s">
        <v>415</v>
      </c>
      <c r="B921" s="315" t="s">
        <v>433</v>
      </c>
      <c r="C921" s="315" t="s">
        <v>431</v>
      </c>
      <c r="D921" s="314" t="s">
        <v>246</v>
      </c>
      <c r="E921" s="330" t="s">
        <v>417</v>
      </c>
      <c r="F921" s="330"/>
      <c r="G921" s="315" t="s">
        <v>414</v>
      </c>
      <c r="H921" s="316">
        <v>1</v>
      </c>
      <c r="I921" s="317"/>
      <c r="J921" s="317">
        <f t="shared" si="27"/>
        <v>0</v>
      </c>
    </row>
    <row r="922" spans="1:10" ht="24" customHeight="1" x14ac:dyDescent="0.25">
      <c r="A922" s="314" t="s">
        <v>415</v>
      </c>
      <c r="B922" s="315" t="s">
        <v>433</v>
      </c>
      <c r="C922" s="315" t="s">
        <v>431</v>
      </c>
      <c r="D922" s="314" t="s">
        <v>244</v>
      </c>
      <c r="E922" s="330" t="s">
        <v>417</v>
      </c>
      <c r="F922" s="330"/>
      <c r="G922" s="315" t="s">
        <v>414</v>
      </c>
      <c r="H922" s="316">
        <v>1</v>
      </c>
      <c r="I922" s="317"/>
      <c r="J922" s="317">
        <f t="shared" si="27"/>
        <v>0</v>
      </c>
    </row>
    <row r="923" spans="1:10" ht="24" customHeight="1" x14ac:dyDescent="0.25">
      <c r="A923" s="314" t="s">
        <v>415</v>
      </c>
      <c r="B923" s="315" t="s">
        <v>433</v>
      </c>
      <c r="C923" s="315" t="s">
        <v>431</v>
      </c>
      <c r="D923" s="314" t="s">
        <v>226</v>
      </c>
      <c r="E923" s="330" t="s">
        <v>418</v>
      </c>
      <c r="F923" s="330"/>
      <c r="G923" s="315" t="s">
        <v>414</v>
      </c>
      <c r="H923" s="316">
        <v>1</v>
      </c>
      <c r="I923" s="317"/>
      <c r="J923" s="317">
        <f t="shared" si="27"/>
        <v>0</v>
      </c>
    </row>
    <row r="924" spans="1:10" ht="24" customHeight="1" x14ac:dyDescent="0.25">
      <c r="A924" s="314" t="s">
        <v>415</v>
      </c>
      <c r="B924" s="315" t="s">
        <v>433</v>
      </c>
      <c r="C924" s="315" t="s">
        <v>431</v>
      </c>
      <c r="D924" s="314" t="s">
        <v>227</v>
      </c>
      <c r="E924" s="330" t="s">
        <v>418</v>
      </c>
      <c r="F924" s="330"/>
      <c r="G924" s="315" t="s">
        <v>414</v>
      </c>
      <c r="H924" s="316">
        <v>1</v>
      </c>
      <c r="I924" s="317"/>
      <c r="J924" s="317">
        <f t="shared" si="27"/>
        <v>0</v>
      </c>
    </row>
    <row r="925" spans="1:10" ht="24" customHeight="1" x14ac:dyDescent="0.25">
      <c r="A925" s="314" t="s">
        <v>415</v>
      </c>
      <c r="B925" s="315" t="s">
        <v>433</v>
      </c>
      <c r="C925" s="315" t="s">
        <v>431</v>
      </c>
      <c r="D925" s="314" t="s">
        <v>228</v>
      </c>
      <c r="E925" s="330" t="s">
        <v>418</v>
      </c>
      <c r="F925" s="330"/>
      <c r="G925" s="315" t="s">
        <v>414</v>
      </c>
      <c r="H925" s="316">
        <v>1</v>
      </c>
      <c r="I925" s="317"/>
      <c r="J925" s="317">
        <f t="shared" si="27"/>
        <v>0</v>
      </c>
    </row>
    <row r="926" spans="1:10" ht="24" customHeight="1" x14ac:dyDescent="0.25">
      <c r="A926" s="314" t="s">
        <v>415</v>
      </c>
      <c r="B926" s="315" t="s">
        <v>433</v>
      </c>
      <c r="C926" s="315" t="s">
        <v>431</v>
      </c>
      <c r="D926" s="314" t="s">
        <v>229</v>
      </c>
      <c r="E926" s="330" t="s">
        <v>418</v>
      </c>
      <c r="F926" s="330"/>
      <c r="G926" s="315" t="s">
        <v>414</v>
      </c>
      <c r="H926" s="316">
        <v>1</v>
      </c>
      <c r="I926" s="317"/>
      <c r="J926" s="317">
        <f t="shared" si="27"/>
        <v>0</v>
      </c>
    </row>
    <row r="927" spans="1:10" ht="24" customHeight="1" x14ac:dyDescent="0.25">
      <c r="A927" s="314" t="s">
        <v>415</v>
      </c>
      <c r="B927" s="315" t="s">
        <v>433</v>
      </c>
      <c r="C927" s="315" t="s">
        <v>431</v>
      </c>
      <c r="D927" s="314" t="s">
        <v>230</v>
      </c>
      <c r="E927" s="330" t="s">
        <v>418</v>
      </c>
      <c r="F927" s="330"/>
      <c r="G927" s="315" t="s">
        <v>414</v>
      </c>
      <c r="H927" s="316">
        <v>1</v>
      </c>
      <c r="I927" s="317"/>
      <c r="J927" s="317">
        <f t="shared" si="27"/>
        <v>0</v>
      </c>
    </row>
    <row r="928" spans="1:10" ht="24" customHeight="1" x14ac:dyDescent="0.25">
      <c r="A928" s="314" t="s">
        <v>415</v>
      </c>
      <c r="B928" s="315" t="s">
        <v>433</v>
      </c>
      <c r="C928" s="315" t="s">
        <v>431</v>
      </c>
      <c r="D928" s="314" t="s">
        <v>231</v>
      </c>
      <c r="E928" s="330" t="s">
        <v>418</v>
      </c>
      <c r="F928" s="330"/>
      <c r="G928" s="315" t="s">
        <v>414</v>
      </c>
      <c r="H928" s="316">
        <v>1</v>
      </c>
      <c r="I928" s="317"/>
      <c r="J928" s="317">
        <f t="shared" si="27"/>
        <v>0</v>
      </c>
    </row>
    <row r="929" spans="1:13" ht="24" customHeight="1" x14ac:dyDescent="0.25">
      <c r="A929" s="314" t="s">
        <v>415</v>
      </c>
      <c r="B929" s="315" t="s">
        <v>433</v>
      </c>
      <c r="C929" s="315" t="s">
        <v>431</v>
      </c>
      <c r="D929" s="314" t="s">
        <v>232</v>
      </c>
      <c r="E929" s="330" t="s">
        <v>418</v>
      </c>
      <c r="F929" s="330"/>
      <c r="G929" s="315" t="s">
        <v>414</v>
      </c>
      <c r="H929" s="316">
        <v>1</v>
      </c>
      <c r="I929" s="317"/>
      <c r="J929" s="317">
        <f t="shared" si="27"/>
        <v>0</v>
      </c>
    </row>
    <row r="930" spans="1:13" ht="24" customHeight="1" x14ac:dyDescent="0.25">
      <c r="A930" s="314" t="s">
        <v>415</v>
      </c>
      <c r="B930" s="315" t="s">
        <v>433</v>
      </c>
      <c r="C930" s="315" t="s">
        <v>431</v>
      </c>
      <c r="D930" s="314" t="s">
        <v>234</v>
      </c>
      <c r="E930" s="330" t="s">
        <v>418</v>
      </c>
      <c r="F930" s="330"/>
      <c r="G930" s="315" t="s">
        <v>414</v>
      </c>
      <c r="H930" s="316">
        <v>1</v>
      </c>
      <c r="I930" s="317"/>
      <c r="J930" s="317">
        <f t="shared" si="27"/>
        <v>0</v>
      </c>
    </row>
    <row r="931" spans="1:13" ht="24" customHeight="1" x14ac:dyDescent="0.25">
      <c r="A931" s="314" t="s">
        <v>415</v>
      </c>
      <c r="B931" s="315" t="s">
        <v>433</v>
      </c>
      <c r="C931" s="315" t="s">
        <v>431</v>
      </c>
      <c r="D931" s="314" t="s">
        <v>235</v>
      </c>
      <c r="E931" s="330" t="s">
        <v>418</v>
      </c>
      <c r="F931" s="330"/>
      <c r="G931" s="315" t="s">
        <v>414</v>
      </c>
      <c r="H931" s="316">
        <v>1</v>
      </c>
      <c r="I931" s="317"/>
      <c r="J931" s="317">
        <f t="shared" si="27"/>
        <v>0</v>
      </c>
    </row>
    <row r="932" spans="1:13" ht="24" customHeight="1" x14ac:dyDescent="0.25">
      <c r="A932" s="314" t="s">
        <v>415</v>
      </c>
      <c r="B932" s="315" t="s">
        <v>433</v>
      </c>
      <c r="C932" s="315" t="s">
        <v>431</v>
      </c>
      <c r="D932" s="314" t="s">
        <v>236</v>
      </c>
      <c r="E932" s="330" t="s">
        <v>418</v>
      </c>
      <c r="F932" s="330"/>
      <c r="G932" s="315" t="s">
        <v>414</v>
      </c>
      <c r="H932" s="316">
        <v>1</v>
      </c>
      <c r="I932" s="317"/>
      <c r="J932" s="317">
        <f t="shared" si="27"/>
        <v>0</v>
      </c>
    </row>
    <row r="933" spans="1:13" x14ac:dyDescent="0.25">
      <c r="A933" s="318"/>
      <c r="B933" s="323"/>
      <c r="C933" s="323"/>
      <c r="D933" s="318"/>
      <c r="E933" s="318" t="s">
        <v>419</v>
      </c>
      <c r="F933" s="329">
        <f>M933/$M$2</f>
        <v>0</v>
      </c>
      <c r="G933" s="340" t="s">
        <v>420</v>
      </c>
      <c r="H933" s="319">
        <f>M933-F933</f>
        <v>0</v>
      </c>
      <c r="I933" s="340" t="s">
        <v>421</v>
      </c>
      <c r="J933" s="319">
        <f>F933+H933</f>
        <v>0</v>
      </c>
      <c r="K933" s="345"/>
      <c r="L933" s="345"/>
      <c r="M933" s="429">
        <f>J909+J908</f>
        <v>0</v>
      </c>
    </row>
    <row r="934" spans="1:13" ht="15" customHeight="1" x14ac:dyDescent="0.25">
      <c r="A934" s="318"/>
      <c r="B934" s="323"/>
      <c r="C934" s="323"/>
      <c r="D934" s="318"/>
      <c r="E934" s="318" t="s">
        <v>205</v>
      </c>
      <c r="F934" s="319">
        <f>J907*$G$2</f>
        <v>0</v>
      </c>
      <c r="G934" s="318"/>
      <c r="H934" s="445" t="s">
        <v>206</v>
      </c>
      <c r="I934" s="445"/>
      <c r="J934" s="319">
        <f>J907+F934</f>
        <v>0</v>
      </c>
      <c r="M934" s="431"/>
    </row>
    <row r="935" spans="1:13" ht="24.95" customHeight="1" x14ac:dyDescent="0.25">
      <c r="A935" s="320"/>
      <c r="B935" s="323"/>
      <c r="C935" s="323"/>
      <c r="D935" s="318"/>
      <c r="E935" s="331" t="s">
        <v>434</v>
      </c>
      <c r="F935" s="332"/>
      <c r="G935" s="329">
        <f>TRUNC(J934*0.3,2)</f>
        <v>0</v>
      </c>
      <c r="H935" s="333"/>
      <c r="I935" s="333"/>
      <c r="J935" s="319"/>
      <c r="M935" s="430"/>
    </row>
    <row r="936" spans="1:13" ht="24.95" customHeight="1" x14ac:dyDescent="0.25">
      <c r="A936" s="320"/>
      <c r="B936" s="323"/>
      <c r="C936" s="323"/>
      <c r="D936" s="318"/>
      <c r="E936" s="331" t="s">
        <v>437</v>
      </c>
      <c r="F936" s="332"/>
      <c r="G936" s="329"/>
      <c r="H936" s="333"/>
      <c r="I936" s="333"/>
      <c r="J936" s="334">
        <f>J934+G936+G935</f>
        <v>0</v>
      </c>
      <c r="M936" s="430"/>
    </row>
    <row r="937" spans="1:13" ht="30" customHeight="1" thickBot="1" x14ac:dyDescent="0.3">
      <c r="A937" s="320"/>
      <c r="B937" s="324"/>
      <c r="C937" s="324"/>
      <c r="D937" s="320"/>
      <c r="E937" s="320"/>
      <c r="F937" s="320"/>
      <c r="G937" s="320" t="s">
        <v>422</v>
      </c>
      <c r="H937" s="425">
        <v>24</v>
      </c>
      <c r="I937" s="320" t="s">
        <v>423</v>
      </c>
      <c r="J937" s="321">
        <f>H937*J936</f>
        <v>0</v>
      </c>
    </row>
    <row r="938" spans="1:13" ht="0.95" customHeight="1" thickTop="1" x14ac:dyDescent="0.25">
      <c r="A938" s="322"/>
      <c r="B938" s="327"/>
      <c r="C938" s="327"/>
      <c r="D938" s="322"/>
      <c r="E938" s="322"/>
      <c r="F938" s="322"/>
      <c r="G938" s="322"/>
      <c r="H938" s="322"/>
      <c r="I938" s="322"/>
      <c r="J938" s="322"/>
    </row>
    <row r="939" spans="1:13" ht="18" customHeight="1" x14ac:dyDescent="0.25">
      <c r="A939" s="303" t="s">
        <v>47</v>
      </c>
      <c r="B939" s="305" t="s">
        <v>406</v>
      </c>
      <c r="C939" s="305" t="s">
        <v>407</v>
      </c>
      <c r="D939" s="303" t="s">
        <v>168</v>
      </c>
      <c r="E939" s="443" t="s">
        <v>408</v>
      </c>
      <c r="F939" s="444"/>
      <c r="G939" s="305" t="s">
        <v>169</v>
      </c>
      <c r="H939" s="304" t="s">
        <v>409</v>
      </c>
      <c r="I939" s="304" t="s">
        <v>410</v>
      </c>
      <c r="J939" s="304" t="s">
        <v>411</v>
      </c>
    </row>
    <row r="940" spans="1:13" ht="36" customHeight="1" x14ac:dyDescent="0.25">
      <c r="A940" s="306" t="s">
        <v>412</v>
      </c>
      <c r="B940" s="348"/>
      <c r="C940" s="307"/>
      <c r="D940" s="342" t="s">
        <v>580</v>
      </c>
      <c r="E940" s="441" t="s">
        <v>413</v>
      </c>
      <c r="F940" s="441"/>
      <c r="G940" s="307" t="s">
        <v>414</v>
      </c>
      <c r="H940" s="308">
        <v>1</v>
      </c>
      <c r="I940" s="309">
        <f>SUM(J941:J965)</f>
        <v>0</v>
      </c>
      <c r="J940" s="309">
        <f t="shared" ref="J940:J965" si="28">TRUNC(H940*I940,2)</f>
        <v>0</v>
      </c>
    </row>
    <row r="941" spans="1:13" ht="24" customHeight="1" x14ac:dyDescent="0.25">
      <c r="A941" s="310" t="s">
        <v>430</v>
      </c>
      <c r="B941" s="349"/>
      <c r="C941" s="311"/>
      <c r="D941" s="343" t="s">
        <v>561</v>
      </c>
      <c r="E941" s="442" t="s">
        <v>413</v>
      </c>
      <c r="F941" s="442"/>
      <c r="G941" s="311" t="s">
        <v>414</v>
      </c>
      <c r="H941" s="312">
        <v>1</v>
      </c>
      <c r="I941" s="313"/>
      <c r="J941" s="313">
        <f t="shared" si="28"/>
        <v>0</v>
      </c>
    </row>
    <row r="942" spans="1:13" ht="24" customHeight="1" x14ac:dyDescent="0.25">
      <c r="A942" s="314" t="s">
        <v>415</v>
      </c>
      <c r="B942" s="350"/>
      <c r="C942" s="315"/>
      <c r="D942" s="341" t="s">
        <v>562</v>
      </c>
      <c r="E942" s="436" t="s">
        <v>416</v>
      </c>
      <c r="F942" s="436"/>
      <c r="G942" s="315" t="s">
        <v>414</v>
      </c>
      <c r="H942" s="316">
        <v>1</v>
      </c>
      <c r="I942" s="317"/>
      <c r="J942" s="317">
        <f t="shared" si="28"/>
        <v>0</v>
      </c>
    </row>
    <row r="943" spans="1:13" ht="31.5" customHeight="1" x14ac:dyDescent="0.25">
      <c r="A943" s="314" t="s">
        <v>415</v>
      </c>
      <c r="B943" s="350"/>
      <c r="C943" s="315"/>
      <c r="D943" s="341" t="s">
        <v>563</v>
      </c>
      <c r="E943" s="436" t="s">
        <v>417</v>
      </c>
      <c r="F943" s="436"/>
      <c r="G943" s="315" t="s">
        <v>414</v>
      </c>
      <c r="H943" s="316">
        <v>1</v>
      </c>
      <c r="I943" s="317"/>
      <c r="J943" s="317">
        <f t="shared" si="28"/>
        <v>0</v>
      </c>
    </row>
    <row r="944" spans="1:13" ht="24" customHeight="1" x14ac:dyDescent="0.25">
      <c r="A944" s="314" t="s">
        <v>415</v>
      </c>
      <c r="B944" s="315" t="s">
        <v>433</v>
      </c>
      <c r="C944" s="315" t="s">
        <v>431</v>
      </c>
      <c r="D944" s="314" t="s">
        <v>222</v>
      </c>
      <c r="E944" s="330" t="s">
        <v>432</v>
      </c>
      <c r="F944" s="330"/>
      <c r="G944" s="315" t="s">
        <v>414</v>
      </c>
      <c r="H944" s="316">
        <v>1</v>
      </c>
      <c r="I944" s="317"/>
      <c r="J944" s="317">
        <f t="shared" si="28"/>
        <v>0</v>
      </c>
    </row>
    <row r="945" spans="1:10" ht="24" customHeight="1" x14ac:dyDescent="0.25">
      <c r="A945" s="314" t="s">
        <v>415</v>
      </c>
      <c r="B945" s="315" t="s">
        <v>433</v>
      </c>
      <c r="C945" s="315" t="s">
        <v>431</v>
      </c>
      <c r="D945" s="314" t="s">
        <v>249</v>
      </c>
      <c r="E945" s="330" t="s">
        <v>417</v>
      </c>
      <c r="F945" s="330"/>
      <c r="G945" s="315" t="s">
        <v>414</v>
      </c>
      <c r="H945" s="316">
        <v>1</v>
      </c>
      <c r="I945" s="317"/>
      <c r="J945" s="317">
        <f t="shared" si="28"/>
        <v>0</v>
      </c>
    </row>
    <row r="946" spans="1:10" ht="24" customHeight="1" x14ac:dyDescent="0.25">
      <c r="A946" s="314" t="s">
        <v>415</v>
      </c>
      <c r="B946" s="315" t="s">
        <v>433</v>
      </c>
      <c r="C946" s="315" t="s">
        <v>431</v>
      </c>
      <c r="D946" s="314" t="s">
        <v>250</v>
      </c>
      <c r="E946" s="330" t="s">
        <v>417</v>
      </c>
      <c r="F946" s="330"/>
      <c r="G946" s="315" t="s">
        <v>414</v>
      </c>
      <c r="H946" s="316">
        <v>1</v>
      </c>
      <c r="I946" s="317"/>
      <c r="J946" s="317">
        <f t="shared" si="28"/>
        <v>0</v>
      </c>
    </row>
    <row r="947" spans="1:10" ht="24" customHeight="1" x14ac:dyDescent="0.25">
      <c r="A947" s="314" t="s">
        <v>415</v>
      </c>
      <c r="B947" s="315" t="s">
        <v>433</v>
      </c>
      <c r="C947" s="315" t="s">
        <v>431</v>
      </c>
      <c r="D947" s="314" t="s">
        <v>247</v>
      </c>
      <c r="E947" s="330" t="s">
        <v>417</v>
      </c>
      <c r="F947" s="330"/>
      <c r="G947" s="315" t="s">
        <v>414</v>
      </c>
      <c r="H947" s="316">
        <v>1</v>
      </c>
      <c r="I947" s="317"/>
      <c r="J947" s="317">
        <f t="shared" si="28"/>
        <v>0</v>
      </c>
    </row>
    <row r="948" spans="1:10" ht="24" customHeight="1" x14ac:dyDescent="0.25">
      <c r="A948" s="314" t="s">
        <v>415</v>
      </c>
      <c r="B948" s="315" t="s">
        <v>433</v>
      </c>
      <c r="C948" s="315" t="s">
        <v>431</v>
      </c>
      <c r="D948" s="314" t="s">
        <v>238</v>
      </c>
      <c r="E948" s="330" t="s">
        <v>417</v>
      </c>
      <c r="F948" s="330"/>
      <c r="G948" s="315" t="s">
        <v>414</v>
      </c>
      <c r="H948" s="316">
        <v>1</v>
      </c>
      <c r="I948" s="317"/>
      <c r="J948" s="317">
        <f t="shared" si="28"/>
        <v>0</v>
      </c>
    </row>
    <row r="949" spans="1:10" ht="24" customHeight="1" x14ac:dyDescent="0.25">
      <c r="A949" s="314" t="s">
        <v>415</v>
      </c>
      <c r="B949" s="315" t="s">
        <v>433</v>
      </c>
      <c r="C949" s="315" t="s">
        <v>431</v>
      </c>
      <c r="D949" s="314" t="s">
        <v>239</v>
      </c>
      <c r="E949" s="330" t="s">
        <v>417</v>
      </c>
      <c r="F949" s="330"/>
      <c r="G949" s="315" t="s">
        <v>414</v>
      </c>
      <c r="H949" s="316">
        <v>1</v>
      </c>
      <c r="I949" s="317"/>
      <c r="J949" s="317">
        <f t="shared" si="28"/>
        <v>0</v>
      </c>
    </row>
    <row r="950" spans="1:10" ht="24" customHeight="1" x14ac:dyDescent="0.25">
      <c r="A950" s="314" t="s">
        <v>415</v>
      </c>
      <c r="B950" s="315" t="s">
        <v>433</v>
      </c>
      <c r="C950" s="315" t="s">
        <v>431</v>
      </c>
      <c r="D950" s="314" t="s">
        <v>240</v>
      </c>
      <c r="E950" s="330" t="s">
        <v>417</v>
      </c>
      <c r="F950" s="330"/>
      <c r="G950" s="315" t="s">
        <v>414</v>
      </c>
      <c r="H950" s="316">
        <v>1</v>
      </c>
      <c r="I950" s="317"/>
      <c r="J950" s="317">
        <f t="shared" si="28"/>
        <v>0</v>
      </c>
    </row>
    <row r="951" spans="1:10" ht="24" customHeight="1" x14ac:dyDescent="0.25">
      <c r="A951" s="314" t="s">
        <v>415</v>
      </c>
      <c r="B951" s="315" t="s">
        <v>433</v>
      </c>
      <c r="C951" s="315" t="s">
        <v>431</v>
      </c>
      <c r="D951" s="314" t="s">
        <v>242</v>
      </c>
      <c r="E951" s="330" t="s">
        <v>417</v>
      </c>
      <c r="F951" s="330"/>
      <c r="G951" s="315" t="s">
        <v>414</v>
      </c>
      <c r="H951" s="316">
        <v>1</v>
      </c>
      <c r="I951" s="317"/>
      <c r="J951" s="317">
        <f t="shared" si="28"/>
        <v>0</v>
      </c>
    </row>
    <row r="952" spans="1:10" ht="24" customHeight="1" x14ac:dyDescent="0.25">
      <c r="A952" s="314" t="s">
        <v>415</v>
      </c>
      <c r="B952" s="315" t="s">
        <v>433</v>
      </c>
      <c r="C952" s="315" t="s">
        <v>431</v>
      </c>
      <c r="D952" s="314" t="s">
        <v>240</v>
      </c>
      <c r="E952" s="330" t="s">
        <v>417</v>
      </c>
      <c r="F952" s="330"/>
      <c r="G952" s="315" t="s">
        <v>414</v>
      </c>
      <c r="H952" s="316">
        <v>1</v>
      </c>
      <c r="I952" s="317"/>
      <c r="J952" s="317">
        <f t="shared" si="28"/>
        <v>0</v>
      </c>
    </row>
    <row r="953" spans="1:10" ht="24" customHeight="1" x14ac:dyDescent="0.25">
      <c r="A953" s="314" t="s">
        <v>415</v>
      </c>
      <c r="B953" s="315" t="s">
        <v>433</v>
      </c>
      <c r="C953" s="315" t="s">
        <v>431</v>
      </c>
      <c r="D953" s="314" t="s">
        <v>245</v>
      </c>
      <c r="E953" s="330" t="s">
        <v>417</v>
      </c>
      <c r="F953" s="330"/>
      <c r="G953" s="315" t="s">
        <v>414</v>
      </c>
      <c r="H953" s="316">
        <v>1</v>
      </c>
      <c r="I953" s="317"/>
      <c r="J953" s="317">
        <f t="shared" si="28"/>
        <v>0</v>
      </c>
    </row>
    <row r="954" spans="1:10" ht="24" customHeight="1" x14ac:dyDescent="0.25">
      <c r="A954" s="314" t="s">
        <v>415</v>
      </c>
      <c r="B954" s="315" t="s">
        <v>433</v>
      </c>
      <c r="C954" s="315" t="s">
        <v>431</v>
      </c>
      <c r="D954" s="314" t="s">
        <v>246</v>
      </c>
      <c r="E954" s="330" t="s">
        <v>417</v>
      </c>
      <c r="F954" s="330"/>
      <c r="G954" s="315" t="s">
        <v>414</v>
      </c>
      <c r="H954" s="316">
        <v>1</v>
      </c>
      <c r="I954" s="317"/>
      <c r="J954" s="317">
        <f t="shared" si="28"/>
        <v>0</v>
      </c>
    </row>
    <row r="955" spans="1:10" ht="24" customHeight="1" x14ac:dyDescent="0.25">
      <c r="A955" s="314" t="s">
        <v>415</v>
      </c>
      <c r="B955" s="315" t="s">
        <v>433</v>
      </c>
      <c r="C955" s="315" t="s">
        <v>431</v>
      </c>
      <c r="D955" s="314" t="s">
        <v>244</v>
      </c>
      <c r="E955" s="330" t="s">
        <v>417</v>
      </c>
      <c r="F955" s="330"/>
      <c r="G955" s="315" t="s">
        <v>414</v>
      </c>
      <c r="H955" s="316">
        <v>1</v>
      </c>
      <c r="I955" s="317"/>
      <c r="J955" s="317">
        <f t="shared" si="28"/>
        <v>0</v>
      </c>
    </row>
    <row r="956" spans="1:10" ht="24" customHeight="1" x14ac:dyDescent="0.25">
      <c r="A956" s="314" t="s">
        <v>415</v>
      </c>
      <c r="B956" s="315" t="s">
        <v>433</v>
      </c>
      <c r="C956" s="315" t="s">
        <v>431</v>
      </c>
      <c r="D956" s="314" t="s">
        <v>226</v>
      </c>
      <c r="E956" s="330" t="s">
        <v>418</v>
      </c>
      <c r="F956" s="330"/>
      <c r="G956" s="315" t="s">
        <v>414</v>
      </c>
      <c r="H956" s="316">
        <v>1</v>
      </c>
      <c r="I956" s="317"/>
      <c r="J956" s="317">
        <f t="shared" si="28"/>
        <v>0</v>
      </c>
    </row>
    <row r="957" spans="1:10" ht="24" customHeight="1" x14ac:dyDescent="0.25">
      <c r="A957" s="314" t="s">
        <v>415</v>
      </c>
      <c r="B957" s="315" t="s">
        <v>433</v>
      </c>
      <c r="C957" s="315" t="s">
        <v>431</v>
      </c>
      <c r="D957" s="314" t="s">
        <v>227</v>
      </c>
      <c r="E957" s="330" t="s">
        <v>418</v>
      </c>
      <c r="F957" s="330"/>
      <c r="G957" s="315" t="s">
        <v>414</v>
      </c>
      <c r="H957" s="316">
        <v>1</v>
      </c>
      <c r="I957" s="317"/>
      <c r="J957" s="317">
        <f t="shared" si="28"/>
        <v>0</v>
      </c>
    </row>
    <row r="958" spans="1:10" ht="24" customHeight="1" x14ac:dyDescent="0.25">
      <c r="A958" s="314" t="s">
        <v>415</v>
      </c>
      <c r="B958" s="315" t="s">
        <v>433</v>
      </c>
      <c r="C958" s="315" t="s">
        <v>431</v>
      </c>
      <c r="D958" s="314" t="s">
        <v>228</v>
      </c>
      <c r="E958" s="330" t="s">
        <v>418</v>
      </c>
      <c r="F958" s="330"/>
      <c r="G958" s="315" t="s">
        <v>414</v>
      </c>
      <c r="H958" s="316">
        <v>1</v>
      </c>
      <c r="I958" s="317"/>
      <c r="J958" s="317">
        <f t="shared" si="28"/>
        <v>0</v>
      </c>
    </row>
    <row r="959" spans="1:10" ht="24" customHeight="1" x14ac:dyDescent="0.25">
      <c r="A959" s="314" t="s">
        <v>415</v>
      </c>
      <c r="B959" s="315" t="s">
        <v>433</v>
      </c>
      <c r="C959" s="315" t="s">
        <v>431</v>
      </c>
      <c r="D959" s="314" t="s">
        <v>229</v>
      </c>
      <c r="E959" s="330" t="s">
        <v>418</v>
      </c>
      <c r="F959" s="330"/>
      <c r="G959" s="315" t="s">
        <v>414</v>
      </c>
      <c r="H959" s="316">
        <v>1</v>
      </c>
      <c r="I959" s="317"/>
      <c r="J959" s="317">
        <f t="shared" si="28"/>
        <v>0</v>
      </c>
    </row>
    <row r="960" spans="1:10" ht="24" customHeight="1" x14ac:dyDescent="0.25">
      <c r="A960" s="314" t="s">
        <v>415</v>
      </c>
      <c r="B960" s="315" t="s">
        <v>433</v>
      </c>
      <c r="C960" s="315" t="s">
        <v>431</v>
      </c>
      <c r="D960" s="314" t="s">
        <v>230</v>
      </c>
      <c r="E960" s="330" t="s">
        <v>418</v>
      </c>
      <c r="F960" s="330"/>
      <c r="G960" s="315" t="s">
        <v>414</v>
      </c>
      <c r="H960" s="316">
        <v>1</v>
      </c>
      <c r="I960" s="317"/>
      <c r="J960" s="317">
        <f t="shared" si="28"/>
        <v>0</v>
      </c>
    </row>
    <row r="961" spans="1:13" ht="24" customHeight="1" x14ac:dyDescent="0.25">
      <c r="A961" s="314" t="s">
        <v>415</v>
      </c>
      <c r="B961" s="315" t="s">
        <v>433</v>
      </c>
      <c r="C961" s="315" t="s">
        <v>431</v>
      </c>
      <c r="D961" s="314" t="s">
        <v>231</v>
      </c>
      <c r="E961" s="330" t="s">
        <v>418</v>
      </c>
      <c r="F961" s="330"/>
      <c r="G961" s="315" t="s">
        <v>414</v>
      </c>
      <c r="H961" s="316">
        <v>1</v>
      </c>
      <c r="I961" s="317"/>
      <c r="J961" s="317">
        <f t="shared" si="28"/>
        <v>0</v>
      </c>
    </row>
    <row r="962" spans="1:13" ht="24" customHeight="1" x14ac:dyDescent="0.25">
      <c r="A962" s="314" t="s">
        <v>415</v>
      </c>
      <c r="B962" s="315" t="s">
        <v>433</v>
      </c>
      <c r="C962" s="315" t="s">
        <v>431</v>
      </c>
      <c r="D962" s="314" t="s">
        <v>232</v>
      </c>
      <c r="E962" s="330" t="s">
        <v>418</v>
      </c>
      <c r="F962" s="330"/>
      <c r="G962" s="315" t="s">
        <v>414</v>
      </c>
      <c r="H962" s="316">
        <v>1</v>
      </c>
      <c r="I962" s="317"/>
      <c r="J962" s="317">
        <f t="shared" si="28"/>
        <v>0</v>
      </c>
    </row>
    <row r="963" spans="1:13" ht="24" customHeight="1" x14ac:dyDescent="0.25">
      <c r="A963" s="314" t="s">
        <v>415</v>
      </c>
      <c r="B963" s="315" t="s">
        <v>433</v>
      </c>
      <c r="C963" s="315" t="s">
        <v>431</v>
      </c>
      <c r="D963" s="314" t="s">
        <v>234</v>
      </c>
      <c r="E963" s="330" t="s">
        <v>418</v>
      </c>
      <c r="F963" s="330"/>
      <c r="G963" s="315" t="s">
        <v>414</v>
      </c>
      <c r="H963" s="316">
        <v>1</v>
      </c>
      <c r="I963" s="317"/>
      <c r="J963" s="317">
        <f t="shared" si="28"/>
        <v>0</v>
      </c>
    </row>
    <row r="964" spans="1:13" ht="24" customHeight="1" x14ac:dyDescent="0.25">
      <c r="A964" s="314" t="s">
        <v>415</v>
      </c>
      <c r="B964" s="315" t="s">
        <v>433</v>
      </c>
      <c r="C964" s="315" t="s">
        <v>431</v>
      </c>
      <c r="D964" s="314" t="s">
        <v>235</v>
      </c>
      <c r="E964" s="330" t="s">
        <v>418</v>
      </c>
      <c r="F964" s="330"/>
      <c r="G964" s="315" t="s">
        <v>414</v>
      </c>
      <c r="H964" s="316">
        <v>1</v>
      </c>
      <c r="I964" s="317"/>
      <c r="J964" s="317">
        <f t="shared" si="28"/>
        <v>0</v>
      </c>
    </row>
    <row r="965" spans="1:13" ht="24" customHeight="1" x14ac:dyDescent="0.25">
      <c r="A965" s="314" t="s">
        <v>415</v>
      </c>
      <c r="B965" s="315" t="s">
        <v>433</v>
      </c>
      <c r="C965" s="315" t="s">
        <v>431</v>
      </c>
      <c r="D965" s="314" t="s">
        <v>236</v>
      </c>
      <c r="E965" s="330" t="s">
        <v>418</v>
      </c>
      <c r="F965" s="330"/>
      <c r="G965" s="315" t="s">
        <v>414</v>
      </c>
      <c r="H965" s="316">
        <v>1</v>
      </c>
      <c r="I965" s="317"/>
      <c r="J965" s="317">
        <f t="shared" si="28"/>
        <v>0</v>
      </c>
    </row>
    <row r="966" spans="1:13" x14ac:dyDescent="0.25">
      <c r="A966" s="318"/>
      <c r="B966" s="323"/>
      <c r="C966" s="323"/>
      <c r="D966" s="318"/>
      <c r="E966" s="318" t="s">
        <v>419</v>
      </c>
      <c r="F966" s="329">
        <f>M966/$M$2</f>
        <v>0</v>
      </c>
      <c r="G966" s="340" t="s">
        <v>420</v>
      </c>
      <c r="H966" s="319">
        <f>M966-F966</f>
        <v>0</v>
      </c>
      <c r="I966" s="340" t="s">
        <v>421</v>
      </c>
      <c r="J966" s="319">
        <f>F966+H966</f>
        <v>0</v>
      </c>
      <c r="K966" s="345"/>
      <c r="L966" s="345"/>
      <c r="M966" s="429">
        <f>J942+J941</f>
        <v>0</v>
      </c>
    </row>
    <row r="967" spans="1:13" ht="15" customHeight="1" x14ac:dyDescent="0.25">
      <c r="A967" s="318"/>
      <c r="B967" s="323"/>
      <c r="C967" s="323"/>
      <c r="D967" s="318"/>
      <c r="E967" s="318" t="s">
        <v>205</v>
      </c>
      <c r="F967" s="319">
        <f>J940*$G$2</f>
        <v>0</v>
      </c>
      <c r="G967" s="318"/>
      <c r="H967" s="445" t="s">
        <v>206</v>
      </c>
      <c r="I967" s="445"/>
      <c r="J967" s="319">
        <f>J940+F967</f>
        <v>0</v>
      </c>
      <c r="M967" s="431"/>
    </row>
    <row r="968" spans="1:13" ht="24.95" customHeight="1" x14ac:dyDescent="0.25">
      <c r="A968" s="320"/>
      <c r="B968" s="323"/>
      <c r="C968" s="323"/>
      <c r="D968" s="318"/>
      <c r="E968" s="331" t="s">
        <v>434</v>
      </c>
      <c r="F968" s="332"/>
      <c r="G968" s="329">
        <f>TRUNC(J967*0.3,2)</f>
        <v>0</v>
      </c>
      <c r="H968" s="333"/>
      <c r="I968" s="333"/>
      <c r="J968" s="319"/>
      <c r="M968" s="430"/>
    </row>
    <row r="969" spans="1:13" ht="24.95" customHeight="1" x14ac:dyDescent="0.25">
      <c r="A969" s="320"/>
      <c r="B969" s="323"/>
      <c r="C969" s="323"/>
      <c r="D969" s="318"/>
      <c r="E969" s="331" t="s">
        <v>437</v>
      </c>
      <c r="F969" s="332"/>
      <c r="G969" s="329"/>
      <c r="H969" s="333"/>
      <c r="I969" s="333"/>
      <c r="J969" s="334">
        <f>J967+G969+G968</f>
        <v>0</v>
      </c>
      <c r="M969" s="430"/>
    </row>
    <row r="970" spans="1:13" ht="24.95" customHeight="1" thickBot="1" x14ac:dyDescent="0.3">
      <c r="A970" s="337"/>
      <c r="B970" s="338"/>
      <c r="C970" s="338"/>
      <c r="D970" s="337"/>
      <c r="E970" s="337"/>
      <c r="F970" s="337"/>
      <c r="G970" s="337" t="s">
        <v>422</v>
      </c>
      <c r="H970" s="339">
        <v>12</v>
      </c>
      <c r="I970" s="337" t="s">
        <v>423</v>
      </c>
      <c r="J970" s="339">
        <f>H970*J969</f>
        <v>0</v>
      </c>
    </row>
    <row r="971" spans="1:13" s="345" customFormat="1" ht="18" customHeight="1" x14ac:dyDescent="0.25">
      <c r="A971" s="344" t="s">
        <v>444</v>
      </c>
      <c r="B971" s="305" t="s">
        <v>406</v>
      </c>
      <c r="C971" s="305" t="s">
        <v>407</v>
      </c>
      <c r="D971" s="344" t="s">
        <v>168</v>
      </c>
      <c r="E971" s="443" t="s">
        <v>408</v>
      </c>
      <c r="F971" s="444"/>
      <c r="G971" s="305" t="s">
        <v>169</v>
      </c>
      <c r="H971" s="432" t="s">
        <v>409</v>
      </c>
      <c r="I971" s="304" t="s">
        <v>410</v>
      </c>
      <c r="J971" s="304" t="s">
        <v>411</v>
      </c>
      <c r="M971" s="426"/>
    </row>
    <row r="972" spans="1:13" s="345" customFormat="1" ht="36" customHeight="1" x14ac:dyDescent="0.25">
      <c r="A972" s="342" t="s">
        <v>412</v>
      </c>
      <c r="B972" s="307"/>
      <c r="C972" s="307"/>
      <c r="D972" s="342" t="s">
        <v>581</v>
      </c>
      <c r="E972" s="441" t="s">
        <v>413</v>
      </c>
      <c r="F972" s="441"/>
      <c r="G972" s="307" t="s">
        <v>201</v>
      </c>
      <c r="H972" s="308">
        <v>1</v>
      </c>
      <c r="I972" s="309">
        <f>SUM(J973:J997)</f>
        <v>0</v>
      </c>
      <c r="J972" s="309">
        <f t="shared" ref="J972:J997" si="29">TRUNC(H972*I972,2)</f>
        <v>0</v>
      </c>
      <c r="M972" s="426"/>
    </row>
    <row r="973" spans="1:13" s="345" customFormat="1" ht="24" customHeight="1" x14ac:dyDescent="0.25">
      <c r="A973" s="343" t="s">
        <v>430</v>
      </c>
      <c r="B973" s="311"/>
      <c r="C973" s="311"/>
      <c r="D973" s="343" t="s">
        <v>445</v>
      </c>
      <c r="E973" s="442" t="s">
        <v>413</v>
      </c>
      <c r="F973" s="442"/>
      <c r="G973" s="311" t="s">
        <v>201</v>
      </c>
      <c r="H973" s="312">
        <v>1</v>
      </c>
      <c r="I973" s="313"/>
      <c r="J973" s="313">
        <f t="shared" si="29"/>
        <v>0</v>
      </c>
      <c r="M973" s="426"/>
    </row>
    <row r="974" spans="1:13" s="345" customFormat="1" ht="24" customHeight="1" x14ac:dyDescent="0.25">
      <c r="A974" s="341" t="s">
        <v>415</v>
      </c>
      <c r="B974" s="315"/>
      <c r="C974" s="315"/>
      <c r="D974" s="341" t="s">
        <v>446</v>
      </c>
      <c r="E974" s="436" t="s">
        <v>416</v>
      </c>
      <c r="F974" s="436"/>
      <c r="G974" s="315" t="s">
        <v>201</v>
      </c>
      <c r="H974" s="316">
        <v>1</v>
      </c>
      <c r="I974" s="317"/>
      <c r="J974" s="317">
        <f t="shared" si="29"/>
        <v>0</v>
      </c>
      <c r="M974" s="426"/>
    </row>
    <row r="975" spans="1:13" s="345" customFormat="1" ht="31.5" customHeight="1" x14ac:dyDescent="0.25">
      <c r="A975" s="341" t="s">
        <v>415</v>
      </c>
      <c r="B975" s="315"/>
      <c r="C975" s="315"/>
      <c r="D975" s="341" t="s">
        <v>447</v>
      </c>
      <c r="E975" s="436" t="s">
        <v>417</v>
      </c>
      <c r="F975" s="436"/>
      <c r="G975" s="315" t="s">
        <v>201</v>
      </c>
      <c r="H975" s="316">
        <v>1</v>
      </c>
      <c r="I975" s="317"/>
      <c r="J975" s="317">
        <f t="shared" si="29"/>
        <v>0</v>
      </c>
      <c r="M975" s="426"/>
    </row>
    <row r="976" spans="1:13" s="345" customFormat="1" ht="24" customHeight="1" x14ac:dyDescent="0.25">
      <c r="A976" s="341" t="s">
        <v>415</v>
      </c>
      <c r="B976" s="315" t="s">
        <v>433</v>
      </c>
      <c r="C976" s="315" t="s">
        <v>431</v>
      </c>
      <c r="D976" s="341" t="s">
        <v>222</v>
      </c>
      <c r="E976" s="330" t="s">
        <v>432</v>
      </c>
      <c r="F976" s="330"/>
      <c r="G976" s="315" t="s">
        <v>414</v>
      </c>
      <c r="H976" s="316">
        <v>1</v>
      </c>
      <c r="I976" s="317"/>
      <c r="J976" s="317">
        <f t="shared" si="29"/>
        <v>0</v>
      </c>
      <c r="M976" s="426"/>
    </row>
    <row r="977" spans="1:13" s="345" customFormat="1" ht="24" customHeight="1" x14ac:dyDescent="0.25">
      <c r="A977" s="341" t="s">
        <v>415</v>
      </c>
      <c r="B977" s="315" t="s">
        <v>433</v>
      </c>
      <c r="C977" s="315" t="s">
        <v>431</v>
      </c>
      <c r="D977" s="341" t="s">
        <v>249</v>
      </c>
      <c r="E977" s="330" t="s">
        <v>417</v>
      </c>
      <c r="F977" s="330"/>
      <c r="G977" s="315" t="s">
        <v>414</v>
      </c>
      <c r="H977" s="316">
        <v>1</v>
      </c>
      <c r="I977" s="317"/>
      <c r="J977" s="317">
        <f t="shared" si="29"/>
        <v>0</v>
      </c>
      <c r="M977" s="426"/>
    </row>
    <row r="978" spans="1:13" s="345" customFormat="1" ht="24" customHeight="1" x14ac:dyDescent="0.25">
      <c r="A978" s="341" t="s">
        <v>415</v>
      </c>
      <c r="B978" s="315" t="s">
        <v>433</v>
      </c>
      <c r="C978" s="315" t="s">
        <v>431</v>
      </c>
      <c r="D978" s="341" t="s">
        <v>250</v>
      </c>
      <c r="E978" s="330" t="s">
        <v>417</v>
      </c>
      <c r="F978" s="330"/>
      <c r="G978" s="315" t="s">
        <v>414</v>
      </c>
      <c r="H978" s="316">
        <v>1</v>
      </c>
      <c r="I978" s="317"/>
      <c r="J978" s="317">
        <f t="shared" si="29"/>
        <v>0</v>
      </c>
      <c r="M978" s="426"/>
    </row>
    <row r="979" spans="1:13" s="345" customFormat="1" ht="24" customHeight="1" x14ac:dyDescent="0.25">
      <c r="A979" s="341" t="s">
        <v>415</v>
      </c>
      <c r="B979" s="315" t="s">
        <v>433</v>
      </c>
      <c r="C979" s="315" t="s">
        <v>431</v>
      </c>
      <c r="D979" s="341" t="s">
        <v>247</v>
      </c>
      <c r="E979" s="330" t="s">
        <v>417</v>
      </c>
      <c r="F979" s="330"/>
      <c r="G979" s="315" t="s">
        <v>414</v>
      </c>
      <c r="H979" s="316">
        <v>1</v>
      </c>
      <c r="I979" s="317"/>
      <c r="J979" s="317">
        <f t="shared" si="29"/>
        <v>0</v>
      </c>
      <c r="M979" s="426"/>
    </row>
    <row r="980" spans="1:13" s="345" customFormat="1" ht="24" customHeight="1" x14ac:dyDescent="0.25">
      <c r="A980" s="341" t="s">
        <v>415</v>
      </c>
      <c r="B980" s="315" t="s">
        <v>433</v>
      </c>
      <c r="C980" s="315" t="s">
        <v>431</v>
      </c>
      <c r="D980" s="341" t="s">
        <v>238</v>
      </c>
      <c r="E980" s="330" t="s">
        <v>417</v>
      </c>
      <c r="F980" s="330"/>
      <c r="G980" s="315" t="s">
        <v>414</v>
      </c>
      <c r="H980" s="316">
        <v>1</v>
      </c>
      <c r="I980" s="317"/>
      <c r="J980" s="317">
        <f t="shared" si="29"/>
        <v>0</v>
      </c>
      <c r="M980" s="426"/>
    </row>
    <row r="981" spans="1:13" s="345" customFormat="1" ht="24" customHeight="1" x14ac:dyDescent="0.25">
      <c r="A981" s="341" t="s">
        <v>415</v>
      </c>
      <c r="B981" s="315" t="s">
        <v>433</v>
      </c>
      <c r="C981" s="315" t="s">
        <v>431</v>
      </c>
      <c r="D981" s="341" t="s">
        <v>239</v>
      </c>
      <c r="E981" s="330" t="s">
        <v>417</v>
      </c>
      <c r="F981" s="330"/>
      <c r="G981" s="315" t="s">
        <v>414</v>
      </c>
      <c r="H981" s="316">
        <v>1</v>
      </c>
      <c r="I981" s="317"/>
      <c r="J981" s="317">
        <f t="shared" si="29"/>
        <v>0</v>
      </c>
      <c r="M981" s="426"/>
    </row>
    <row r="982" spans="1:13" s="345" customFormat="1" ht="24" customHeight="1" x14ac:dyDescent="0.25">
      <c r="A982" s="341" t="s">
        <v>415</v>
      </c>
      <c r="B982" s="315" t="s">
        <v>433</v>
      </c>
      <c r="C982" s="315" t="s">
        <v>431</v>
      </c>
      <c r="D982" s="341" t="s">
        <v>240</v>
      </c>
      <c r="E982" s="330" t="s">
        <v>417</v>
      </c>
      <c r="F982" s="330"/>
      <c r="G982" s="315" t="s">
        <v>414</v>
      </c>
      <c r="H982" s="316">
        <v>1</v>
      </c>
      <c r="I982" s="317"/>
      <c r="J982" s="317">
        <f t="shared" si="29"/>
        <v>0</v>
      </c>
      <c r="M982" s="426"/>
    </row>
    <row r="983" spans="1:13" s="345" customFormat="1" ht="24" customHeight="1" x14ac:dyDescent="0.25">
      <c r="A983" s="341" t="s">
        <v>415</v>
      </c>
      <c r="B983" s="315" t="s">
        <v>433</v>
      </c>
      <c r="C983" s="315" t="s">
        <v>431</v>
      </c>
      <c r="D983" s="341" t="s">
        <v>242</v>
      </c>
      <c r="E983" s="330" t="s">
        <v>417</v>
      </c>
      <c r="F983" s="330"/>
      <c r="G983" s="315" t="s">
        <v>414</v>
      </c>
      <c r="H983" s="316">
        <v>1</v>
      </c>
      <c r="I983" s="317"/>
      <c r="J983" s="317">
        <f t="shared" si="29"/>
        <v>0</v>
      </c>
      <c r="M983" s="426"/>
    </row>
    <row r="984" spans="1:13" s="345" customFormat="1" ht="24" customHeight="1" x14ac:dyDescent="0.25">
      <c r="A984" s="341" t="s">
        <v>415</v>
      </c>
      <c r="B984" s="315" t="s">
        <v>433</v>
      </c>
      <c r="C984" s="315" t="s">
        <v>431</v>
      </c>
      <c r="D984" s="341" t="s">
        <v>240</v>
      </c>
      <c r="E984" s="330" t="s">
        <v>417</v>
      </c>
      <c r="F984" s="330"/>
      <c r="G984" s="315" t="s">
        <v>414</v>
      </c>
      <c r="H984" s="316">
        <v>1</v>
      </c>
      <c r="I984" s="317"/>
      <c r="J984" s="317">
        <f t="shared" si="29"/>
        <v>0</v>
      </c>
      <c r="M984" s="426"/>
    </row>
    <row r="985" spans="1:13" s="345" customFormat="1" ht="24" customHeight="1" x14ac:dyDescent="0.25">
      <c r="A985" s="341" t="s">
        <v>415</v>
      </c>
      <c r="B985" s="315" t="s">
        <v>433</v>
      </c>
      <c r="C985" s="315" t="s">
        <v>431</v>
      </c>
      <c r="D985" s="341" t="s">
        <v>245</v>
      </c>
      <c r="E985" s="330" t="s">
        <v>417</v>
      </c>
      <c r="F985" s="330"/>
      <c r="G985" s="315" t="s">
        <v>414</v>
      </c>
      <c r="H985" s="316">
        <v>1</v>
      </c>
      <c r="I985" s="317"/>
      <c r="J985" s="317">
        <f t="shared" si="29"/>
        <v>0</v>
      </c>
      <c r="M985" s="426"/>
    </row>
    <row r="986" spans="1:13" s="345" customFormat="1" ht="24" customHeight="1" x14ac:dyDescent="0.25">
      <c r="A986" s="341" t="s">
        <v>415</v>
      </c>
      <c r="B986" s="315" t="s">
        <v>433</v>
      </c>
      <c r="C986" s="315" t="s">
        <v>431</v>
      </c>
      <c r="D986" s="341" t="s">
        <v>246</v>
      </c>
      <c r="E986" s="330" t="s">
        <v>417</v>
      </c>
      <c r="F986" s="330"/>
      <c r="G986" s="315" t="s">
        <v>414</v>
      </c>
      <c r="H986" s="316">
        <v>1</v>
      </c>
      <c r="I986" s="317"/>
      <c r="J986" s="317">
        <f t="shared" si="29"/>
        <v>0</v>
      </c>
      <c r="M986" s="426"/>
    </row>
    <row r="987" spans="1:13" s="345" customFormat="1" ht="24" customHeight="1" x14ac:dyDescent="0.25">
      <c r="A987" s="341" t="s">
        <v>415</v>
      </c>
      <c r="B987" s="315" t="s">
        <v>433</v>
      </c>
      <c r="C987" s="315" t="s">
        <v>431</v>
      </c>
      <c r="D987" s="341" t="s">
        <v>244</v>
      </c>
      <c r="E987" s="330" t="s">
        <v>417</v>
      </c>
      <c r="F987" s="330"/>
      <c r="G987" s="315" t="s">
        <v>414</v>
      </c>
      <c r="H987" s="316">
        <v>1</v>
      </c>
      <c r="I987" s="317"/>
      <c r="J987" s="317">
        <f t="shared" si="29"/>
        <v>0</v>
      </c>
      <c r="M987" s="426"/>
    </row>
    <row r="988" spans="1:13" s="345" customFormat="1" ht="24" customHeight="1" x14ac:dyDescent="0.25">
      <c r="A988" s="341" t="s">
        <v>415</v>
      </c>
      <c r="B988" s="315" t="s">
        <v>433</v>
      </c>
      <c r="C988" s="315" t="s">
        <v>431</v>
      </c>
      <c r="D988" s="341" t="s">
        <v>226</v>
      </c>
      <c r="E988" s="330" t="s">
        <v>418</v>
      </c>
      <c r="F988" s="330"/>
      <c r="G988" s="315" t="s">
        <v>414</v>
      </c>
      <c r="H988" s="316">
        <v>1</v>
      </c>
      <c r="I988" s="317"/>
      <c r="J988" s="317">
        <f t="shared" si="29"/>
        <v>0</v>
      </c>
      <c r="M988" s="426"/>
    </row>
    <row r="989" spans="1:13" s="345" customFormat="1" ht="24" customHeight="1" x14ac:dyDescent="0.25">
      <c r="A989" s="341" t="s">
        <v>415</v>
      </c>
      <c r="B989" s="315" t="s">
        <v>433</v>
      </c>
      <c r="C989" s="315" t="s">
        <v>431</v>
      </c>
      <c r="D989" s="341" t="s">
        <v>227</v>
      </c>
      <c r="E989" s="330" t="s">
        <v>418</v>
      </c>
      <c r="F989" s="330"/>
      <c r="G989" s="315" t="s">
        <v>414</v>
      </c>
      <c r="H989" s="316">
        <v>1</v>
      </c>
      <c r="I989" s="317"/>
      <c r="J989" s="317">
        <f t="shared" si="29"/>
        <v>0</v>
      </c>
      <c r="M989" s="426"/>
    </row>
    <row r="990" spans="1:13" s="345" customFormat="1" ht="24" customHeight="1" x14ac:dyDescent="0.25">
      <c r="A990" s="341" t="s">
        <v>415</v>
      </c>
      <c r="B990" s="315" t="s">
        <v>433</v>
      </c>
      <c r="C990" s="315" t="s">
        <v>431</v>
      </c>
      <c r="D990" s="341" t="s">
        <v>228</v>
      </c>
      <c r="E990" s="330" t="s">
        <v>418</v>
      </c>
      <c r="F990" s="330"/>
      <c r="G990" s="315" t="s">
        <v>414</v>
      </c>
      <c r="H990" s="316">
        <v>1</v>
      </c>
      <c r="I990" s="317"/>
      <c r="J990" s="317">
        <f t="shared" si="29"/>
        <v>0</v>
      </c>
      <c r="M990" s="426"/>
    </row>
    <row r="991" spans="1:13" s="345" customFormat="1" ht="24" customHeight="1" x14ac:dyDescent="0.25">
      <c r="A991" s="341" t="s">
        <v>415</v>
      </c>
      <c r="B991" s="315" t="s">
        <v>433</v>
      </c>
      <c r="C991" s="315" t="s">
        <v>431</v>
      </c>
      <c r="D991" s="341" t="s">
        <v>229</v>
      </c>
      <c r="E991" s="330" t="s">
        <v>418</v>
      </c>
      <c r="F991" s="330"/>
      <c r="G991" s="315" t="s">
        <v>414</v>
      </c>
      <c r="H991" s="316">
        <v>1</v>
      </c>
      <c r="I991" s="317"/>
      <c r="J991" s="317">
        <f t="shared" si="29"/>
        <v>0</v>
      </c>
      <c r="M991" s="426"/>
    </row>
    <row r="992" spans="1:13" s="345" customFormat="1" ht="24" customHeight="1" x14ac:dyDescent="0.25">
      <c r="A992" s="341" t="s">
        <v>415</v>
      </c>
      <c r="B992" s="315" t="s">
        <v>433</v>
      </c>
      <c r="C992" s="315" t="s">
        <v>431</v>
      </c>
      <c r="D992" s="341" t="s">
        <v>230</v>
      </c>
      <c r="E992" s="330" t="s">
        <v>418</v>
      </c>
      <c r="F992" s="330"/>
      <c r="G992" s="315" t="s">
        <v>414</v>
      </c>
      <c r="H992" s="316">
        <v>1</v>
      </c>
      <c r="I992" s="317"/>
      <c r="J992" s="317">
        <f t="shared" si="29"/>
        <v>0</v>
      </c>
      <c r="M992" s="426"/>
    </row>
    <row r="993" spans="1:13" s="345" customFormat="1" ht="24" customHeight="1" x14ac:dyDescent="0.25">
      <c r="A993" s="341" t="s">
        <v>415</v>
      </c>
      <c r="B993" s="315" t="s">
        <v>433</v>
      </c>
      <c r="C993" s="315" t="s">
        <v>431</v>
      </c>
      <c r="D993" s="341" t="s">
        <v>231</v>
      </c>
      <c r="E993" s="330" t="s">
        <v>418</v>
      </c>
      <c r="F993" s="330"/>
      <c r="G993" s="315" t="s">
        <v>414</v>
      </c>
      <c r="H993" s="316">
        <v>1</v>
      </c>
      <c r="I993" s="317"/>
      <c r="J993" s="317">
        <f t="shared" si="29"/>
        <v>0</v>
      </c>
      <c r="M993" s="426"/>
    </row>
    <row r="994" spans="1:13" s="345" customFormat="1" ht="24" customHeight="1" x14ac:dyDescent="0.25">
      <c r="A994" s="341" t="s">
        <v>415</v>
      </c>
      <c r="B994" s="315" t="s">
        <v>433</v>
      </c>
      <c r="C994" s="315" t="s">
        <v>431</v>
      </c>
      <c r="D994" s="341" t="s">
        <v>232</v>
      </c>
      <c r="E994" s="330" t="s">
        <v>418</v>
      </c>
      <c r="F994" s="330"/>
      <c r="G994" s="315" t="s">
        <v>414</v>
      </c>
      <c r="H994" s="316">
        <v>1</v>
      </c>
      <c r="I994" s="317"/>
      <c r="J994" s="317">
        <f t="shared" si="29"/>
        <v>0</v>
      </c>
      <c r="M994" s="426"/>
    </row>
    <row r="995" spans="1:13" s="345" customFormat="1" ht="24" customHeight="1" x14ac:dyDescent="0.25">
      <c r="A995" s="341" t="s">
        <v>415</v>
      </c>
      <c r="B995" s="315" t="s">
        <v>433</v>
      </c>
      <c r="C995" s="315" t="s">
        <v>431</v>
      </c>
      <c r="D995" s="341" t="s">
        <v>234</v>
      </c>
      <c r="E995" s="330" t="s">
        <v>418</v>
      </c>
      <c r="F995" s="330"/>
      <c r="G995" s="315" t="s">
        <v>414</v>
      </c>
      <c r="H995" s="316">
        <v>1</v>
      </c>
      <c r="I995" s="317"/>
      <c r="J995" s="317">
        <f t="shared" si="29"/>
        <v>0</v>
      </c>
      <c r="M995" s="426"/>
    </row>
    <row r="996" spans="1:13" s="345" customFormat="1" ht="24" customHeight="1" x14ac:dyDescent="0.25">
      <c r="A996" s="341" t="s">
        <v>415</v>
      </c>
      <c r="B996" s="315" t="s">
        <v>433</v>
      </c>
      <c r="C996" s="315" t="s">
        <v>431</v>
      </c>
      <c r="D996" s="341" t="s">
        <v>235</v>
      </c>
      <c r="E996" s="330" t="s">
        <v>418</v>
      </c>
      <c r="F996" s="330"/>
      <c r="G996" s="315" t="s">
        <v>414</v>
      </c>
      <c r="H996" s="316">
        <v>1</v>
      </c>
      <c r="I996" s="317"/>
      <c r="J996" s="317">
        <f t="shared" si="29"/>
        <v>0</v>
      </c>
      <c r="M996" s="426"/>
    </row>
    <row r="997" spans="1:13" s="345" customFormat="1" ht="24" customHeight="1" x14ac:dyDescent="0.25">
      <c r="A997" s="341" t="s">
        <v>415</v>
      </c>
      <c r="B997" s="315" t="s">
        <v>433</v>
      </c>
      <c r="C997" s="315" t="s">
        <v>431</v>
      </c>
      <c r="D997" s="341" t="s">
        <v>236</v>
      </c>
      <c r="E997" s="330" t="s">
        <v>418</v>
      </c>
      <c r="F997" s="330"/>
      <c r="G997" s="315" t="s">
        <v>414</v>
      </c>
      <c r="H997" s="316">
        <v>1</v>
      </c>
      <c r="I997" s="317"/>
      <c r="J997" s="317">
        <f t="shared" si="29"/>
        <v>0</v>
      </c>
      <c r="M997" s="426"/>
    </row>
    <row r="998" spans="1:13" s="345" customFormat="1" x14ac:dyDescent="0.25">
      <c r="A998" s="340"/>
      <c r="B998" s="323"/>
      <c r="C998" s="323"/>
      <c r="D998" s="340"/>
      <c r="E998" s="340" t="s">
        <v>419</v>
      </c>
      <c r="F998" s="329">
        <f>M998/$M$2</f>
        <v>0</v>
      </c>
      <c r="G998" s="340" t="s">
        <v>420</v>
      </c>
      <c r="H998" s="319">
        <f>M998-F998</f>
        <v>0</v>
      </c>
      <c r="I998" s="340" t="s">
        <v>421</v>
      </c>
      <c r="J998" s="319">
        <f>F998+H998</f>
        <v>0</v>
      </c>
      <c r="M998" s="429">
        <f>J974+J973</f>
        <v>0</v>
      </c>
    </row>
    <row r="999" spans="1:13" s="345" customFormat="1" ht="15" customHeight="1" x14ac:dyDescent="0.25">
      <c r="A999" s="340"/>
      <c r="B999" s="323"/>
      <c r="C999" s="323"/>
      <c r="D999" s="340"/>
      <c r="E999" s="340" t="s">
        <v>205</v>
      </c>
      <c r="F999" s="319">
        <f>J972*$G$2</f>
        <v>0</v>
      </c>
      <c r="G999" s="340"/>
      <c r="H999" s="445" t="s">
        <v>206</v>
      </c>
      <c r="I999" s="445"/>
      <c r="J999" s="319">
        <f>J972+F999</f>
        <v>0</v>
      </c>
      <c r="M999" s="431"/>
    </row>
    <row r="1000" spans="1:13" s="345" customFormat="1" ht="24.95" customHeight="1" x14ac:dyDescent="0.25">
      <c r="A1000" s="320"/>
      <c r="B1000" s="323"/>
      <c r="C1000" s="323"/>
      <c r="D1000" s="340"/>
      <c r="E1000" s="331" t="s">
        <v>434</v>
      </c>
      <c r="F1000" s="332"/>
      <c r="G1000" s="329">
        <f>TRUNC(J999*0.3,2)</f>
        <v>0</v>
      </c>
      <c r="H1000" s="333"/>
      <c r="I1000" s="333"/>
      <c r="J1000" s="319"/>
      <c r="M1000" s="430"/>
    </row>
    <row r="1001" spans="1:13" s="345" customFormat="1" ht="24.95" customHeight="1" x14ac:dyDescent="0.25">
      <c r="A1001" s="320"/>
      <c r="B1001" s="323"/>
      <c r="C1001" s="323"/>
      <c r="D1001" s="340"/>
      <c r="E1001" s="331" t="s">
        <v>437</v>
      </c>
      <c r="F1001" s="332"/>
      <c r="G1001" s="329"/>
      <c r="H1001" s="333"/>
      <c r="I1001" s="333"/>
      <c r="J1001" s="334">
        <f>J999+G1001+G1000</f>
        <v>0</v>
      </c>
      <c r="M1001" s="430"/>
    </row>
    <row r="1002" spans="1:13" s="345" customFormat="1" ht="30" customHeight="1" x14ac:dyDescent="0.25">
      <c r="A1002" s="320"/>
      <c r="B1002" s="324"/>
      <c r="C1002" s="324"/>
      <c r="D1002" s="320"/>
      <c r="E1002" s="320"/>
      <c r="F1002" s="320"/>
      <c r="G1002" s="320" t="s">
        <v>422</v>
      </c>
      <c r="H1002" s="321">
        <f>12*10*4</f>
        <v>480</v>
      </c>
      <c r="I1002" s="320" t="s">
        <v>423</v>
      </c>
      <c r="J1002" s="321">
        <f>H1002*J1001</f>
        <v>0</v>
      </c>
      <c r="M1002" s="426"/>
    </row>
  </sheetData>
  <mergeCells count="231">
    <mergeCell ref="H999:I999"/>
    <mergeCell ref="H669:I669"/>
    <mergeCell ref="E971:F971"/>
    <mergeCell ref="E972:F972"/>
    <mergeCell ref="E973:F973"/>
    <mergeCell ref="E974:F974"/>
    <mergeCell ref="E975:F975"/>
    <mergeCell ref="H868:I868"/>
    <mergeCell ref="E877:F877"/>
    <mergeCell ref="H901:I901"/>
    <mergeCell ref="E906:F906"/>
    <mergeCell ref="E907:F907"/>
    <mergeCell ref="E908:F908"/>
    <mergeCell ref="E811:F811"/>
    <mergeCell ref="H835:I835"/>
    <mergeCell ref="E840:F840"/>
    <mergeCell ref="E841:F841"/>
    <mergeCell ref="E842:F842"/>
    <mergeCell ref="E844:F844"/>
    <mergeCell ref="E843:F843"/>
    <mergeCell ref="E774:F774"/>
    <mergeCell ref="E943:F943"/>
    <mergeCell ref="H967:I967"/>
    <mergeCell ref="E939:F939"/>
    <mergeCell ref="E659:F659"/>
    <mergeCell ref="E660:F660"/>
    <mergeCell ref="E661:F661"/>
    <mergeCell ref="E662:F662"/>
    <mergeCell ref="E663:F663"/>
    <mergeCell ref="E664:F664"/>
    <mergeCell ref="E665:F665"/>
    <mergeCell ref="E666:F666"/>
    <mergeCell ref="E667:F667"/>
    <mergeCell ref="E650:F650"/>
    <mergeCell ref="E651:F651"/>
    <mergeCell ref="E652:F652"/>
    <mergeCell ref="E653:F653"/>
    <mergeCell ref="E654:F654"/>
    <mergeCell ref="E655:F655"/>
    <mergeCell ref="E656:F656"/>
    <mergeCell ref="E657:F657"/>
    <mergeCell ref="E658:F658"/>
    <mergeCell ref="E631:F631"/>
    <mergeCell ref="E643:F643"/>
    <mergeCell ref="E644:F644"/>
    <mergeCell ref="E645:F645"/>
    <mergeCell ref="E646:F646"/>
    <mergeCell ref="E647:F647"/>
    <mergeCell ref="E648:F648"/>
    <mergeCell ref="E649:F649"/>
    <mergeCell ref="E632:F632"/>
    <mergeCell ref="E633:F633"/>
    <mergeCell ref="E634:F634"/>
    <mergeCell ref="E640:F640"/>
    <mergeCell ref="E641:F641"/>
    <mergeCell ref="E642:F642"/>
    <mergeCell ref="E622:F622"/>
    <mergeCell ref="E623:F623"/>
    <mergeCell ref="E624:F624"/>
    <mergeCell ref="E625:F625"/>
    <mergeCell ref="E626:F626"/>
    <mergeCell ref="E627:F627"/>
    <mergeCell ref="E628:F628"/>
    <mergeCell ref="E629:F629"/>
    <mergeCell ref="E630:F630"/>
    <mergeCell ref="E607:F607"/>
    <mergeCell ref="E608:F608"/>
    <mergeCell ref="E609:F609"/>
    <mergeCell ref="E610:F610"/>
    <mergeCell ref="H703:I703"/>
    <mergeCell ref="H736:I736"/>
    <mergeCell ref="E745:F745"/>
    <mergeCell ref="H769:I769"/>
    <mergeCell ref="E741:F741"/>
    <mergeCell ref="E742:F742"/>
    <mergeCell ref="E743:F743"/>
    <mergeCell ref="E744:F744"/>
    <mergeCell ref="E611:F611"/>
    <mergeCell ref="H636:I636"/>
    <mergeCell ref="E612:F612"/>
    <mergeCell ref="E613:F613"/>
    <mergeCell ref="E614:F614"/>
    <mergeCell ref="E615:F615"/>
    <mergeCell ref="E616:F616"/>
    <mergeCell ref="E617:F617"/>
    <mergeCell ref="E618:F618"/>
    <mergeCell ref="E619:F619"/>
    <mergeCell ref="E620:F620"/>
    <mergeCell ref="E621:F621"/>
    <mergeCell ref="H433:I433"/>
    <mergeCell ref="H467:I467"/>
    <mergeCell ref="E711:F711"/>
    <mergeCell ref="E712:F712"/>
    <mergeCell ref="F673:G673"/>
    <mergeCell ref="E708:F708"/>
    <mergeCell ref="E709:F709"/>
    <mergeCell ref="E710:F710"/>
    <mergeCell ref="E674:F674"/>
    <mergeCell ref="E675:F675"/>
    <mergeCell ref="E676:F676"/>
    <mergeCell ref="E677:F677"/>
    <mergeCell ref="E544:F544"/>
    <mergeCell ref="E540:F540"/>
    <mergeCell ref="E541:F541"/>
    <mergeCell ref="H569:I569"/>
    <mergeCell ref="E542:F542"/>
    <mergeCell ref="E543:F543"/>
    <mergeCell ref="E678:F678"/>
    <mergeCell ref="E574:F574"/>
    <mergeCell ref="E575:F575"/>
    <mergeCell ref="E576:F576"/>
    <mergeCell ref="E577:F577"/>
    <mergeCell ref="H603:I603"/>
    <mergeCell ref="E234:F234"/>
    <mergeCell ref="H297:I297"/>
    <mergeCell ref="H331:I331"/>
    <mergeCell ref="E336:F336"/>
    <mergeCell ref="E238:F238"/>
    <mergeCell ref="H263:I263"/>
    <mergeCell ref="E306:F306"/>
    <mergeCell ref="E303:F303"/>
    <mergeCell ref="E304:F304"/>
    <mergeCell ref="E305:F305"/>
    <mergeCell ref="E302:F302"/>
    <mergeCell ref="E237:F237"/>
    <mergeCell ref="E235:F235"/>
    <mergeCell ref="E271:F271"/>
    <mergeCell ref="E272:F272"/>
    <mergeCell ref="E268:F268"/>
    <mergeCell ref="E269:F269"/>
    <mergeCell ref="E270:F270"/>
    <mergeCell ref="E236:F236"/>
    <mergeCell ref="H230:I230"/>
    <mergeCell ref="E204:F204"/>
    <mergeCell ref="E205:F205"/>
    <mergeCell ref="H160:I160"/>
    <mergeCell ref="E201:F201"/>
    <mergeCell ref="E202:F202"/>
    <mergeCell ref="E203:F203"/>
    <mergeCell ref="E169:F169"/>
    <mergeCell ref="H196:I196"/>
    <mergeCell ref="E165:F165"/>
    <mergeCell ref="E166:F166"/>
    <mergeCell ref="E167:F167"/>
    <mergeCell ref="E168:F168"/>
    <mergeCell ref="E132:F132"/>
    <mergeCell ref="E133:F133"/>
    <mergeCell ref="H124:I124"/>
    <mergeCell ref="E129:F129"/>
    <mergeCell ref="E130:F130"/>
    <mergeCell ref="E131:F131"/>
    <mergeCell ref="E63:F63"/>
    <mergeCell ref="E64:F64"/>
    <mergeCell ref="E65:F65"/>
    <mergeCell ref="E66:F66"/>
    <mergeCell ref="E35:F35"/>
    <mergeCell ref="E36:F36"/>
    <mergeCell ref="E37:F37"/>
    <mergeCell ref="E92:F92"/>
    <mergeCell ref="E93:F93"/>
    <mergeCell ref="H87:I87"/>
    <mergeCell ref="E38:F38"/>
    <mergeCell ref="H58:I58"/>
    <mergeCell ref="H29:I29"/>
    <mergeCell ref="E34:F34"/>
    <mergeCell ref="E940:F940"/>
    <mergeCell ref="E941:F941"/>
    <mergeCell ref="E942:F942"/>
    <mergeCell ref="E909:F909"/>
    <mergeCell ref="E910:F910"/>
    <mergeCell ref="H934:I934"/>
    <mergeCell ref="E873:F873"/>
    <mergeCell ref="E874:F874"/>
    <mergeCell ref="E875:F875"/>
    <mergeCell ref="E876:F876"/>
    <mergeCell ref="E807:F807"/>
    <mergeCell ref="E808:F808"/>
    <mergeCell ref="E809:F809"/>
    <mergeCell ref="E810:F810"/>
    <mergeCell ref="E777:F777"/>
    <mergeCell ref="E775:F775"/>
    <mergeCell ref="E776:F776"/>
    <mergeCell ref="E778:F778"/>
    <mergeCell ref="H802:I802"/>
    <mergeCell ref="E578:F578"/>
    <mergeCell ref="E510:F510"/>
    <mergeCell ref="E506:F506"/>
    <mergeCell ref="H535:I535"/>
    <mergeCell ref="E507:F507"/>
    <mergeCell ref="E508:F508"/>
    <mergeCell ref="E509:F509"/>
    <mergeCell ref="E475:F475"/>
    <mergeCell ref="E476:F476"/>
    <mergeCell ref="H501:I501"/>
    <mergeCell ref="E472:F472"/>
    <mergeCell ref="E473:F473"/>
    <mergeCell ref="E474:F474"/>
    <mergeCell ref="E441:F441"/>
    <mergeCell ref="E442:F442"/>
    <mergeCell ref="E438:F438"/>
    <mergeCell ref="E439:F439"/>
    <mergeCell ref="E440:F440"/>
    <mergeCell ref="E407:F407"/>
    <mergeCell ref="E408:F408"/>
    <mergeCell ref="E404:F404"/>
    <mergeCell ref="E405:F405"/>
    <mergeCell ref="E406:F406"/>
    <mergeCell ref="E370:F370"/>
    <mergeCell ref="E371:F371"/>
    <mergeCell ref="E372:F372"/>
    <mergeCell ref="E337:F337"/>
    <mergeCell ref="H365:I365"/>
    <mergeCell ref="E338:F338"/>
    <mergeCell ref="E339:F339"/>
    <mergeCell ref="E340:F340"/>
    <mergeCell ref="H399:I399"/>
    <mergeCell ref="C1:D1"/>
    <mergeCell ref="E1:F1"/>
    <mergeCell ref="G1:H1"/>
    <mergeCell ref="I1:J1"/>
    <mergeCell ref="C2:D2"/>
    <mergeCell ref="E2:F2"/>
    <mergeCell ref="G2:H2"/>
    <mergeCell ref="I2:J2"/>
    <mergeCell ref="E9:F9"/>
    <mergeCell ref="A3:J3"/>
    <mergeCell ref="F4:G4"/>
    <mergeCell ref="E5:F5"/>
    <mergeCell ref="E6:F6"/>
    <mergeCell ref="E7:F7"/>
    <mergeCell ref="E8:F8"/>
  </mergeCells>
  <pageMargins left="0.511811024" right="0.511811024" top="0.78740157499999996" bottom="0.78740157499999996" header="0.31496062000000002" footer="0.31496062000000002"/>
  <pageSetup paperSize="9" scale="45" orientation="portrait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50"/>
  <sheetViews>
    <sheetView workbookViewId="0">
      <selection activeCell="F6" sqref="F6"/>
    </sheetView>
  </sheetViews>
  <sheetFormatPr defaultRowHeight="15" x14ac:dyDescent="0.25"/>
  <cols>
    <col min="1" max="1" width="3.7109375" style="49" customWidth="1"/>
    <col min="2" max="2" width="7.42578125" style="49" customWidth="1"/>
    <col min="3" max="3" width="50.7109375" style="49" customWidth="1"/>
    <col min="4" max="4" width="11.140625" style="49" customWidth="1"/>
    <col min="5" max="5" width="9.140625" style="49" customWidth="1"/>
    <col min="6" max="6" width="16.42578125" style="49" bestFit="1" customWidth="1"/>
    <col min="7" max="7" width="15.42578125" style="101" customWidth="1"/>
    <col min="8" max="8" width="15.42578125" style="49" customWidth="1"/>
    <col min="9" max="9" width="9.85546875" style="102" customWidth="1"/>
    <col min="10" max="10" width="13.140625" style="103" customWidth="1"/>
    <col min="11" max="11" width="3.7109375" style="49" customWidth="1"/>
    <col min="12" max="19" width="9.140625" style="49"/>
    <col min="20" max="20" width="76.28515625" style="63" customWidth="1"/>
    <col min="21" max="21" width="10.5703125" style="49" customWidth="1"/>
    <col min="22" max="22" width="10.28515625" style="49" customWidth="1"/>
    <col min="23" max="23" width="11.5703125" style="49" customWidth="1"/>
    <col min="24" max="24" width="14" style="49" customWidth="1"/>
    <col min="25" max="16384" width="9.140625" style="49"/>
  </cols>
  <sheetData>
    <row r="2" spans="1:11" ht="80.099999999999994" customHeight="1" x14ac:dyDescent="0.25">
      <c r="A2" s="70"/>
      <c r="B2" s="50"/>
      <c r="C2" s="455"/>
      <c r="D2" s="455"/>
      <c r="E2" s="456" t="s">
        <v>3</v>
      </c>
      <c r="F2" s="456"/>
      <c r="G2" s="456"/>
      <c r="H2" s="456"/>
      <c r="I2" s="456"/>
      <c r="J2" s="456"/>
    </row>
    <row r="3" spans="1:11" x14ac:dyDescent="0.25">
      <c r="A3" s="70"/>
      <c r="B3" s="50"/>
      <c r="C3" s="457"/>
      <c r="D3" s="457"/>
      <c r="E3" s="458" t="str">
        <f>[1]ORÇAMENTO!D2</f>
        <v xml:space="preserve">Contratação de Empresa Especializada nas Disciplinas de Manutenção Mecânica, Elétrica e Civil de Equipamentos e Instalações, para Prestação de Serviços Contínuos no Porto do Itaqui e em seus respectivos terminais – São Luís – MA. na poligonal do Porto do Itaqui, assim como nos seus terminais externos, em São Luís, Alcântara e São José de Ribamar – MA. </v>
      </c>
      <c r="F3" s="458"/>
      <c r="G3" s="458"/>
      <c r="H3" s="458"/>
      <c r="I3" s="458"/>
      <c r="J3" s="458"/>
    </row>
    <row r="4" spans="1:11" x14ac:dyDescent="0.25">
      <c r="A4" s="70"/>
      <c r="B4" s="50"/>
      <c r="C4" s="457"/>
      <c r="D4" s="457"/>
      <c r="E4" s="458"/>
      <c r="F4" s="458"/>
      <c r="G4" s="458"/>
      <c r="H4" s="458"/>
      <c r="I4" s="458"/>
      <c r="J4" s="458"/>
    </row>
    <row r="5" spans="1:11" ht="15" customHeight="1" x14ac:dyDescent="0.25">
      <c r="A5" s="70"/>
      <c r="B5" s="50"/>
      <c r="C5" s="459"/>
      <c r="D5" s="459"/>
      <c r="E5" s="111" t="s">
        <v>5</v>
      </c>
      <c r="F5" s="112" t="s">
        <v>590</v>
      </c>
      <c r="G5" s="113" t="s">
        <v>6</v>
      </c>
      <c r="H5" s="57">
        <f>'PLAN SINTÉTICA - VALORES'!J3</f>
        <v>44075</v>
      </c>
      <c r="I5" s="113" t="s">
        <v>7</v>
      </c>
      <c r="J5" s="58">
        <f>'PLAN SINTÉTICA - VALORES'!L3</f>
        <v>2</v>
      </c>
    </row>
    <row r="6" spans="1:11" x14ac:dyDescent="0.25">
      <c r="A6" s="70"/>
      <c r="B6" s="50"/>
      <c r="C6" s="114"/>
      <c r="D6" s="115"/>
      <c r="E6" s="116"/>
      <c r="F6" s="116"/>
      <c r="G6" s="117"/>
      <c r="H6" s="118"/>
      <c r="I6" s="119"/>
      <c r="J6" s="120"/>
    </row>
    <row r="7" spans="1:11" ht="21" x14ac:dyDescent="0.25">
      <c r="A7" s="59"/>
      <c r="B7" s="460" t="s">
        <v>252</v>
      </c>
      <c r="C7" s="460"/>
      <c r="D7" s="460"/>
      <c r="E7" s="460"/>
      <c r="F7" s="460"/>
      <c r="G7" s="460"/>
      <c r="H7" s="460"/>
      <c r="I7" s="460"/>
      <c r="J7" s="460"/>
      <c r="K7" s="59"/>
    </row>
    <row r="8" spans="1:11" ht="21" x14ac:dyDescent="0.25">
      <c r="A8" s="60"/>
      <c r="B8" s="60"/>
      <c r="C8" s="60"/>
      <c r="D8" s="60"/>
      <c r="E8" s="60"/>
      <c r="F8" s="60"/>
      <c r="G8" s="60"/>
      <c r="H8" s="60"/>
      <c r="I8" s="61"/>
      <c r="J8" s="62"/>
      <c r="K8" s="60"/>
    </row>
    <row r="9" spans="1:11" ht="0.95" customHeight="1" x14ac:dyDescent="0.25">
      <c r="B9" s="454"/>
      <c r="C9" s="454"/>
      <c r="D9" s="454"/>
      <c r="E9" s="454"/>
      <c r="F9" s="454"/>
      <c r="G9" s="161"/>
      <c r="H9" s="165"/>
      <c r="I9" s="165"/>
      <c r="J9" s="84"/>
    </row>
    <row r="10" spans="1:11" x14ac:dyDescent="0.25">
      <c r="B10" s="166">
        <v>3</v>
      </c>
      <c r="C10" s="202" t="s">
        <v>256</v>
      </c>
      <c r="D10" s="202"/>
      <c r="E10" s="202"/>
      <c r="F10" s="202"/>
      <c r="G10" s="202"/>
      <c r="H10" s="167"/>
      <c r="I10" s="168"/>
      <c r="J10" s="297"/>
    </row>
    <row r="11" spans="1:11" ht="36" x14ac:dyDescent="0.25">
      <c r="B11" s="121" t="s">
        <v>50</v>
      </c>
      <c r="C11" s="201" t="str">
        <f>VLOOKUP(B11,'PLAN SINTÉTICA - VALORES'!$B$43:$C$149,2,0)</f>
        <v>LOCAÇÃO DE BETONEIRA CAPACIDADE NOMINAL 400 L, CAPACIDADE DE MISTURA 310 L, MOTOR A DIESEL POTÊNCIA 5,0 HP, SEM CARREGADOR</v>
      </c>
      <c r="D11" s="201"/>
      <c r="E11" s="201"/>
      <c r="F11" s="201"/>
      <c r="G11" s="201"/>
      <c r="H11" s="122"/>
      <c r="I11" s="123"/>
      <c r="J11" s="198"/>
    </row>
    <row r="12" spans="1:11" ht="15.75" thickBot="1" x14ac:dyDescent="0.3">
      <c r="B12" s="124" t="s">
        <v>8</v>
      </c>
      <c r="C12" s="124" t="s">
        <v>9</v>
      </c>
      <c r="D12" s="124" t="s">
        <v>10</v>
      </c>
      <c r="E12" s="124" t="s">
        <v>11</v>
      </c>
      <c r="F12" s="125" t="s">
        <v>253</v>
      </c>
      <c r="G12" s="125" t="s">
        <v>254</v>
      </c>
      <c r="H12" s="126" t="s">
        <v>255</v>
      </c>
      <c r="I12" s="450" t="s">
        <v>15</v>
      </c>
      <c r="J12" s="451"/>
    </row>
    <row r="13" spans="1:11" ht="15.75" thickTop="1" x14ac:dyDescent="0.25">
      <c r="B13" s="127" t="s">
        <v>17</v>
      </c>
      <c r="C13" s="128" t="s">
        <v>259</v>
      </c>
      <c r="D13" s="129"/>
      <c r="E13" s="130"/>
      <c r="F13" s="130"/>
      <c r="G13" s="131">
        <f>G14</f>
        <v>0</v>
      </c>
      <c r="H13" s="132"/>
      <c r="I13" s="133"/>
      <c r="J13" s="134"/>
    </row>
    <row r="14" spans="1:11" x14ac:dyDescent="0.25">
      <c r="B14" s="135"/>
      <c r="C14" s="136"/>
      <c r="D14" s="137"/>
      <c r="E14" s="138"/>
      <c r="F14" s="139"/>
      <c r="G14" s="140"/>
      <c r="H14" s="141"/>
      <c r="I14" s="142"/>
      <c r="J14" s="142"/>
    </row>
    <row r="15" spans="1:11" x14ac:dyDescent="0.25">
      <c r="B15" s="144" t="s">
        <v>37</v>
      </c>
      <c r="C15" s="145" t="s">
        <v>256</v>
      </c>
      <c r="D15" s="145"/>
      <c r="E15" s="145"/>
      <c r="F15" s="145"/>
      <c r="G15" s="146">
        <f>SUM(G16:G16)</f>
        <v>0</v>
      </c>
      <c r="H15" s="147"/>
      <c r="I15" s="145"/>
      <c r="J15" s="145"/>
    </row>
    <row r="16" spans="1:11" ht="36" x14ac:dyDescent="0.25">
      <c r="B16" s="135"/>
      <c r="C16" s="136" t="str">
        <f>C11</f>
        <v>LOCAÇÃO DE BETONEIRA CAPACIDADE NOMINAL 400 L, CAPACIDADE DE MISTURA 310 L, MOTOR A DIESEL POTÊNCIA 5,0 HP, SEM CARREGADOR</v>
      </c>
      <c r="D16" s="137" t="str">
        <f>VLOOKUP(B11,'PLAN SINTÉTICA - VALORES'!$B$43:$D$100,3,0)</f>
        <v>h</v>
      </c>
      <c r="E16" s="138">
        <v>1</v>
      </c>
      <c r="F16" s="138"/>
      <c r="G16" s="140">
        <f>TRUNC((F16*E16),2)</f>
        <v>0</v>
      </c>
      <c r="H16" s="141"/>
      <c r="I16" s="138"/>
      <c r="J16" s="199"/>
    </row>
    <row r="17" spans="2:10" x14ac:dyDescent="0.25">
      <c r="B17" s="203"/>
      <c r="C17" s="203"/>
      <c r="D17" s="203"/>
      <c r="E17" s="203"/>
      <c r="F17" s="203"/>
      <c r="G17" s="203"/>
      <c r="H17" s="203"/>
      <c r="I17" s="203"/>
      <c r="J17" s="203"/>
    </row>
    <row r="18" spans="2:10" x14ac:dyDescent="0.25">
      <c r="B18" s="144" t="s">
        <v>48</v>
      </c>
      <c r="C18" s="145" t="s">
        <v>257</v>
      </c>
      <c r="D18" s="145"/>
      <c r="E18" s="145"/>
      <c r="F18" s="145"/>
      <c r="G18" s="146">
        <f>SUM(G19:G20)</f>
        <v>0</v>
      </c>
      <c r="H18" s="145"/>
      <c r="I18" s="145"/>
      <c r="J18" s="145"/>
    </row>
    <row r="19" spans="2:10" x14ac:dyDescent="0.25">
      <c r="B19" s="135"/>
      <c r="C19" s="136"/>
      <c r="D19" s="137"/>
      <c r="E19" s="138"/>
      <c r="F19" s="139"/>
      <c r="G19" s="140"/>
      <c r="H19" s="141"/>
      <c r="I19" s="142"/>
      <c r="J19" s="143"/>
    </row>
    <row r="20" spans="2:10" ht="20.100000000000001" customHeight="1" x14ac:dyDescent="0.25">
      <c r="B20" s="148"/>
      <c r="C20" s="149"/>
      <c r="D20" s="150"/>
      <c r="E20" s="151"/>
      <c r="F20" s="152"/>
      <c r="G20" s="153"/>
      <c r="H20" s="154"/>
      <c r="I20" s="155"/>
      <c r="J20" s="156"/>
    </row>
    <row r="21" spans="2:10" ht="20.100000000000001" customHeight="1" x14ac:dyDescent="0.25">
      <c r="B21" s="452" t="s">
        <v>258</v>
      </c>
      <c r="C21" s="452"/>
      <c r="D21" s="452"/>
      <c r="E21" s="452"/>
      <c r="F21" s="452"/>
      <c r="G21" s="169">
        <f>G13+G15+G18</f>
        <v>0</v>
      </c>
      <c r="H21" s="200">
        <v>0</v>
      </c>
      <c r="I21" s="354"/>
      <c r="J21" s="354">
        <f>TRUNC(G21*H21,2)+G21</f>
        <v>0</v>
      </c>
    </row>
    <row r="22" spans="2:10" ht="20.100000000000001" customHeight="1" x14ac:dyDescent="0.25"/>
    <row r="23" spans="2:10" ht="44.25" customHeight="1" x14ac:dyDescent="0.25">
      <c r="B23" s="121" t="s">
        <v>51</v>
      </c>
      <c r="C23" s="201" t="str">
        <f>VLOOKUP(B23,'PLAN SINTÉTICA - VALORES'!$B$43:$C$149,2,0)</f>
        <v>LOCAÇÃO DE BETONEIRA CAPACIDADE NOMINAL DE 600 L, CAPACIDADE DE MISTURA 360 L, MOTOR ELÉTRICO TRIFÁSICO POTÊNCIA DE 4 CV, SEM CARREGADOR</v>
      </c>
      <c r="D23" s="201"/>
      <c r="E23" s="201"/>
      <c r="F23" s="201"/>
      <c r="G23" s="201"/>
      <c r="H23" s="122"/>
      <c r="I23" s="123"/>
      <c r="J23" s="198"/>
    </row>
    <row r="24" spans="2:10" ht="15.75" thickBot="1" x14ac:dyDescent="0.3">
      <c r="B24" s="124" t="s">
        <v>8</v>
      </c>
      <c r="C24" s="124" t="s">
        <v>9</v>
      </c>
      <c r="D24" s="124" t="s">
        <v>10</v>
      </c>
      <c r="E24" s="124" t="s">
        <v>11</v>
      </c>
      <c r="F24" s="125" t="s">
        <v>253</v>
      </c>
      <c r="G24" s="125" t="s">
        <v>254</v>
      </c>
      <c r="H24" s="126" t="s">
        <v>255</v>
      </c>
      <c r="I24" s="450" t="s">
        <v>15</v>
      </c>
      <c r="J24" s="451"/>
    </row>
    <row r="25" spans="2:10" ht="15.75" thickTop="1" x14ac:dyDescent="0.25">
      <c r="B25" s="127" t="s">
        <v>17</v>
      </c>
      <c r="C25" s="128" t="s">
        <v>259</v>
      </c>
      <c r="D25" s="129"/>
      <c r="E25" s="130"/>
      <c r="F25" s="130"/>
      <c r="G25" s="131">
        <f>G26</f>
        <v>0</v>
      </c>
      <c r="H25" s="132"/>
      <c r="I25" s="133"/>
      <c r="J25" s="134"/>
    </row>
    <row r="26" spans="2:10" x14ac:dyDescent="0.25">
      <c r="B26" s="135"/>
      <c r="C26" s="136"/>
      <c r="D26" s="137"/>
      <c r="E26" s="138"/>
      <c r="F26" s="139"/>
      <c r="G26" s="140"/>
      <c r="H26" s="141"/>
      <c r="I26" s="142"/>
      <c r="J26" s="142"/>
    </row>
    <row r="27" spans="2:10" x14ac:dyDescent="0.25">
      <c r="B27" s="144" t="s">
        <v>37</v>
      </c>
      <c r="C27" s="145" t="s">
        <v>256</v>
      </c>
      <c r="D27" s="145"/>
      <c r="E27" s="145"/>
      <c r="F27" s="145"/>
      <c r="G27" s="146">
        <f>SUM(G28:G28)</f>
        <v>0</v>
      </c>
      <c r="H27" s="147"/>
      <c r="I27" s="145"/>
      <c r="J27" s="145"/>
    </row>
    <row r="28" spans="2:10" ht="36" x14ac:dyDescent="0.25">
      <c r="B28" s="135"/>
      <c r="C28" s="136" t="str">
        <f>C23</f>
        <v>LOCAÇÃO DE BETONEIRA CAPACIDADE NOMINAL DE 600 L, CAPACIDADE DE MISTURA 360 L, MOTOR ELÉTRICO TRIFÁSICO POTÊNCIA DE 4 CV, SEM CARREGADOR</v>
      </c>
      <c r="D28" s="137" t="str">
        <f>VLOOKUP(B23,'PLAN SINTÉTICA - VALORES'!$B$43:$D$100,3,0)</f>
        <v>h</v>
      </c>
      <c r="E28" s="138">
        <v>1</v>
      </c>
      <c r="F28" s="138"/>
      <c r="G28" s="140">
        <f>TRUNC((F28*E28),2)</f>
        <v>0</v>
      </c>
      <c r="H28" s="141"/>
      <c r="I28" s="138"/>
      <c r="J28" s="199"/>
    </row>
    <row r="29" spans="2:10" x14ac:dyDescent="0.25">
      <c r="B29" s="203"/>
      <c r="C29" s="203"/>
      <c r="D29" s="203"/>
      <c r="E29" s="203"/>
      <c r="F29" s="203"/>
      <c r="G29" s="203"/>
      <c r="H29" s="203"/>
      <c r="I29" s="203"/>
      <c r="J29" s="203"/>
    </row>
    <row r="30" spans="2:10" x14ac:dyDescent="0.25">
      <c r="B30" s="144" t="s">
        <v>48</v>
      </c>
      <c r="C30" s="145" t="s">
        <v>257</v>
      </c>
      <c r="D30" s="145"/>
      <c r="E30" s="145"/>
      <c r="F30" s="145"/>
      <c r="G30" s="146">
        <f>SUM(G31:G32)</f>
        <v>0</v>
      </c>
      <c r="H30" s="145"/>
      <c r="I30" s="145"/>
      <c r="J30" s="145"/>
    </row>
    <row r="31" spans="2:10" x14ac:dyDescent="0.25">
      <c r="B31" s="135"/>
      <c r="C31" s="136"/>
      <c r="D31" s="137"/>
      <c r="E31" s="138"/>
      <c r="F31" s="139"/>
      <c r="G31" s="140"/>
      <c r="H31" s="141"/>
      <c r="I31" s="142"/>
      <c r="J31" s="143"/>
    </row>
    <row r="32" spans="2:10" ht="20.100000000000001" customHeight="1" x14ac:dyDescent="0.25">
      <c r="B32" s="148"/>
      <c r="C32" s="149"/>
      <c r="D32" s="150"/>
      <c r="E32" s="151"/>
      <c r="F32" s="152"/>
      <c r="G32" s="153"/>
      <c r="H32" s="154"/>
      <c r="I32" s="155"/>
      <c r="J32" s="156"/>
    </row>
    <row r="33" spans="2:10" ht="20.100000000000001" customHeight="1" x14ac:dyDescent="0.25">
      <c r="B33" s="452" t="s">
        <v>258</v>
      </c>
      <c r="C33" s="452"/>
      <c r="D33" s="452"/>
      <c r="E33" s="452"/>
      <c r="F33" s="452"/>
      <c r="G33" s="169">
        <f>G25+G27+G30</f>
        <v>0</v>
      </c>
      <c r="H33" s="200">
        <f>$H$21</f>
        <v>0</v>
      </c>
      <c r="I33" s="354"/>
      <c r="J33" s="354">
        <f>TRUNC(G33*H33,2)+G33</f>
        <v>0</v>
      </c>
    </row>
    <row r="34" spans="2:10" ht="20.100000000000001" customHeight="1" x14ac:dyDescent="0.25"/>
    <row r="35" spans="2:10" ht="24" x14ac:dyDescent="0.25">
      <c r="B35" s="121" t="s">
        <v>52</v>
      </c>
      <c r="C35" s="201" t="str">
        <f>VLOOKUP(B35,'PLAN SINTÉTICA - VALORES'!$B$43:$C$149,2,0)</f>
        <v>FURADEIRA MANUAL DE IMPACTO BOSCH 750 W OU SIMILAR - FORNECIMENTO</v>
      </c>
      <c r="D35" s="201"/>
      <c r="E35" s="201"/>
      <c r="F35" s="201"/>
      <c r="G35" s="201"/>
      <c r="H35" s="122"/>
      <c r="I35" s="123"/>
      <c r="J35" s="198"/>
    </row>
    <row r="36" spans="2:10" ht="15.75" thickBot="1" x14ac:dyDescent="0.3">
      <c r="B36" s="124" t="s">
        <v>8</v>
      </c>
      <c r="C36" s="124" t="s">
        <v>9</v>
      </c>
      <c r="D36" s="124" t="s">
        <v>10</v>
      </c>
      <c r="E36" s="124" t="s">
        <v>11</v>
      </c>
      <c r="F36" s="125" t="s">
        <v>253</v>
      </c>
      <c r="G36" s="125" t="s">
        <v>254</v>
      </c>
      <c r="H36" s="126" t="s">
        <v>255</v>
      </c>
      <c r="I36" s="450" t="s">
        <v>15</v>
      </c>
      <c r="J36" s="451"/>
    </row>
    <row r="37" spans="2:10" ht="15.75" thickTop="1" x14ac:dyDescent="0.25">
      <c r="B37" s="127" t="s">
        <v>17</v>
      </c>
      <c r="C37" s="128" t="s">
        <v>259</v>
      </c>
      <c r="D37" s="129"/>
      <c r="E37" s="130"/>
      <c r="F37" s="130"/>
      <c r="G37" s="131">
        <f>G38</f>
        <v>0</v>
      </c>
      <c r="H37" s="132"/>
      <c r="I37" s="133"/>
      <c r="J37" s="134"/>
    </row>
    <row r="38" spans="2:10" ht="29.25" customHeight="1" x14ac:dyDescent="0.25">
      <c r="B38" s="135"/>
      <c r="C38" s="136"/>
      <c r="D38" s="137"/>
      <c r="E38" s="138"/>
      <c r="F38" s="139"/>
      <c r="G38" s="140"/>
      <c r="H38" s="141"/>
      <c r="I38" s="142"/>
      <c r="J38" s="142"/>
    </row>
    <row r="39" spans="2:10" ht="39" customHeight="1" x14ac:dyDescent="0.25">
      <c r="B39" s="144" t="s">
        <v>37</v>
      </c>
      <c r="C39" s="145" t="s">
        <v>256</v>
      </c>
      <c r="D39" s="145"/>
      <c r="E39" s="145"/>
      <c r="F39" s="145"/>
      <c r="G39" s="146">
        <f>SUM(G40:G40)</f>
        <v>0</v>
      </c>
      <c r="H39" s="147"/>
      <c r="I39" s="145"/>
      <c r="J39" s="145"/>
    </row>
    <row r="40" spans="2:10" ht="24" x14ac:dyDescent="0.25">
      <c r="B40" s="135"/>
      <c r="C40" s="136" t="str">
        <f>C35</f>
        <v>FURADEIRA MANUAL DE IMPACTO BOSCH 750 W OU SIMILAR - FORNECIMENTO</v>
      </c>
      <c r="D40" s="137" t="str">
        <f>VLOOKUP(B35,'PLAN SINTÉTICA - VALORES'!$B$43:$D$100,3,0)</f>
        <v>und</v>
      </c>
      <c r="E40" s="138">
        <v>1</v>
      </c>
      <c r="F40" s="138"/>
      <c r="G40" s="140">
        <f>TRUNC((F40*E40),2)</f>
        <v>0</v>
      </c>
      <c r="H40" s="141"/>
      <c r="I40" s="138"/>
      <c r="J40" s="138"/>
    </row>
    <row r="41" spans="2:10" x14ac:dyDescent="0.25">
      <c r="B41" s="203"/>
      <c r="C41" s="203"/>
      <c r="D41" s="203"/>
      <c r="E41" s="203"/>
      <c r="F41" s="203"/>
      <c r="G41" s="203"/>
      <c r="H41" s="203"/>
      <c r="I41" s="203"/>
      <c r="J41" s="203"/>
    </row>
    <row r="42" spans="2:10" x14ac:dyDescent="0.25">
      <c r="B42" s="144" t="s">
        <v>48</v>
      </c>
      <c r="C42" s="145" t="s">
        <v>257</v>
      </c>
      <c r="D42" s="145"/>
      <c r="E42" s="145"/>
      <c r="F42" s="145"/>
      <c r="G42" s="146">
        <f>SUM(G43:G44)</f>
        <v>0</v>
      </c>
      <c r="H42" s="145"/>
      <c r="I42" s="145"/>
      <c r="J42" s="145"/>
    </row>
    <row r="43" spans="2:10" x14ac:dyDescent="0.25">
      <c r="B43" s="135"/>
      <c r="C43" s="136"/>
      <c r="D43" s="137"/>
      <c r="E43" s="138"/>
      <c r="F43" s="139"/>
      <c r="G43" s="140"/>
      <c r="H43" s="141"/>
      <c r="I43" s="142"/>
      <c r="J43" s="143"/>
    </row>
    <row r="44" spans="2:10" x14ac:dyDescent="0.25">
      <c r="B44" s="148"/>
      <c r="C44" s="149"/>
      <c r="D44" s="150"/>
      <c r="E44" s="151"/>
      <c r="F44" s="152"/>
      <c r="G44" s="153"/>
      <c r="H44" s="154"/>
      <c r="I44" s="155"/>
      <c r="J44" s="156"/>
    </row>
    <row r="45" spans="2:10" ht="15" customHeight="1" x14ac:dyDescent="0.25">
      <c r="B45" s="452" t="s">
        <v>258</v>
      </c>
      <c r="C45" s="452"/>
      <c r="D45" s="452"/>
      <c r="E45" s="452"/>
      <c r="F45" s="452"/>
      <c r="G45" s="169">
        <f>G37+G39+G42</f>
        <v>0</v>
      </c>
      <c r="H45" s="200"/>
      <c r="I45" s="354"/>
      <c r="J45" s="354">
        <f>TRUNC(G45*H45,2)+G45</f>
        <v>0</v>
      </c>
    </row>
    <row r="47" spans="2:10" ht="24" x14ac:dyDescent="0.25">
      <c r="B47" s="121" t="s">
        <v>53</v>
      </c>
      <c r="C47" s="201" t="str">
        <f>VLOOKUP(B47,'PLAN SINTÉTICA - VALORES'!$B$43:$C$149,2,0)</f>
        <v>SERRA MÁRMORE MANUAL, CORTE ATÉ 100 MM (MODELO MAKITA) - FORNECIMENTO</v>
      </c>
      <c r="D47" s="201"/>
      <c r="E47" s="201"/>
      <c r="F47" s="201"/>
      <c r="G47" s="201"/>
      <c r="H47" s="122"/>
      <c r="I47" s="123"/>
      <c r="J47" s="198"/>
    </row>
    <row r="48" spans="2:10" ht="15.75" thickBot="1" x14ac:dyDescent="0.3">
      <c r="B48" s="124" t="s">
        <v>8</v>
      </c>
      <c r="C48" s="124" t="s">
        <v>9</v>
      </c>
      <c r="D48" s="124" t="s">
        <v>10</v>
      </c>
      <c r="E48" s="124" t="s">
        <v>11</v>
      </c>
      <c r="F48" s="125" t="s">
        <v>253</v>
      </c>
      <c r="G48" s="125" t="s">
        <v>254</v>
      </c>
      <c r="H48" s="126" t="s">
        <v>255</v>
      </c>
      <c r="I48" s="450" t="s">
        <v>15</v>
      </c>
      <c r="J48" s="451"/>
    </row>
    <row r="49" spans="2:10" ht="15.75" thickTop="1" x14ac:dyDescent="0.25">
      <c r="B49" s="127" t="s">
        <v>17</v>
      </c>
      <c r="C49" s="128" t="s">
        <v>259</v>
      </c>
      <c r="D49" s="129"/>
      <c r="E49" s="130"/>
      <c r="F49" s="130"/>
      <c r="G49" s="131">
        <f>G50</f>
        <v>0</v>
      </c>
      <c r="H49" s="132"/>
      <c r="I49" s="133"/>
      <c r="J49" s="134"/>
    </row>
    <row r="50" spans="2:10" x14ac:dyDescent="0.25">
      <c r="B50" s="135"/>
      <c r="C50" s="136"/>
      <c r="D50" s="137"/>
      <c r="E50" s="138"/>
      <c r="F50" s="139"/>
      <c r="G50" s="140"/>
      <c r="H50" s="141"/>
      <c r="I50" s="142"/>
      <c r="J50" s="142"/>
    </row>
    <row r="51" spans="2:10" x14ac:dyDescent="0.25">
      <c r="B51" s="144" t="s">
        <v>37</v>
      </c>
      <c r="C51" s="145" t="s">
        <v>256</v>
      </c>
      <c r="D51" s="145"/>
      <c r="E51" s="145"/>
      <c r="F51" s="145"/>
      <c r="G51" s="146">
        <f>SUM(G52:G52)</f>
        <v>0</v>
      </c>
      <c r="H51" s="147"/>
      <c r="I51" s="145"/>
      <c r="J51" s="145"/>
    </row>
    <row r="52" spans="2:10" ht="24" x14ac:dyDescent="0.25">
      <c r="B52" s="135"/>
      <c r="C52" s="136" t="str">
        <f>C47</f>
        <v>SERRA MÁRMORE MANUAL, CORTE ATÉ 100 MM (MODELO MAKITA) - FORNECIMENTO</v>
      </c>
      <c r="D52" s="137" t="str">
        <f>VLOOKUP(B47,'PLAN SINTÉTICA - VALORES'!$B$43:$D$100,3,0)</f>
        <v>und</v>
      </c>
      <c r="E52" s="138">
        <v>1</v>
      </c>
      <c r="F52" s="138"/>
      <c r="G52" s="140">
        <f>TRUNC((F52*E52),2)</f>
        <v>0</v>
      </c>
      <c r="H52" s="141"/>
      <c r="I52" s="138"/>
      <c r="J52" s="138"/>
    </row>
    <row r="53" spans="2:10" x14ac:dyDescent="0.25">
      <c r="B53" s="203"/>
      <c r="C53" s="203"/>
      <c r="D53" s="203"/>
      <c r="E53" s="203"/>
      <c r="F53" s="203"/>
      <c r="G53" s="203"/>
      <c r="H53" s="203"/>
      <c r="I53" s="203"/>
      <c r="J53" s="203"/>
    </row>
    <row r="54" spans="2:10" x14ac:dyDescent="0.25">
      <c r="B54" s="144" t="s">
        <v>48</v>
      </c>
      <c r="C54" s="145" t="s">
        <v>257</v>
      </c>
      <c r="D54" s="145"/>
      <c r="E54" s="145"/>
      <c r="F54" s="145"/>
      <c r="G54" s="146">
        <f>SUM(G55:G56)</f>
        <v>0</v>
      </c>
      <c r="H54" s="145"/>
      <c r="I54" s="145"/>
      <c r="J54" s="145"/>
    </row>
    <row r="55" spans="2:10" x14ac:dyDescent="0.25">
      <c r="B55" s="135"/>
      <c r="C55" s="136"/>
      <c r="D55" s="137"/>
      <c r="E55" s="138"/>
      <c r="F55" s="139"/>
      <c r="G55" s="140"/>
      <c r="H55" s="141"/>
      <c r="I55" s="142"/>
      <c r="J55" s="143"/>
    </row>
    <row r="56" spans="2:10" x14ac:dyDescent="0.25">
      <c r="B56" s="148"/>
      <c r="C56" s="149"/>
      <c r="D56" s="150"/>
      <c r="E56" s="151"/>
      <c r="F56" s="152"/>
      <c r="G56" s="153"/>
      <c r="H56" s="154"/>
      <c r="I56" s="155"/>
      <c r="J56" s="156"/>
    </row>
    <row r="57" spans="2:10" ht="15" customHeight="1" x14ac:dyDescent="0.25">
      <c r="B57" s="452" t="s">
        <v>258</v>
      </c>
      <c r="C57" s="452"/>
      <c r="D57" s="452"/>
      <c r="E57" s="452"/>
      <c r="F57" s="452"/>
      <c r="G57" s="169">
        <f>G49+G51+G54</f>
        <v>0</v>
      </c>
      <c r="H57" s="200"/>
      <c r="I57" s="354"/>
      <c r="J57" s="354">
        <f>TRUNC(G57*H57,2)+G57</f>
        <v>0</v>
      </c>
    </row>
    <row r="59" spans="2:10" ht="24" x14ac:dyDescent="0.25">
      <c r="B59" s="121" t="s">
        <v>54</v>
      </c>
      <c r="C59" s="201" t="str">
        <f>VLOOKUP(B59,'PLAN SINTÉTICA - VALORES'!$B$43:$C$149,2,0)</f>
        <v>SERRA MÁRMORE MANUAL, CORTE ATÉ 180 MM (MODELO MAKITÃO) - FORNECIMENTO</v>
      </c>
      <c r="D59" s="201"/>
      <c r="E59" s="201"/>
      <c r="F59" s="201"/>
      <c r="G59" s="201"/>
      <c r="H59" s="122"/>
      <c r="I59" s="123"/>
      <c r="J59" s="198"/>
    </row>
    <row r="60" spans="2:10" ht="15.75" thickBot="1" x14ac:dyDescent="0.3">
      <c r="B60" s="124" t="s">
        <v>8</v>
      </c>
      <c r="C60" s="124" t="s">
        <v>9</v>
      </c>
      <c r="D60" s="124" t="s">
        <v>10</v>
      </c>
      <c r="E60" s="124" t="s">
        <v>11</v>
      </c>
      <c r="F60" s="125" t="s">
        <v>253</v>
      </c>
      <c r="G60" s="125" t="s">
        <v>254</v>
      </c>
      <c r="H60" s="126" t="s">
        <v>255</v>
      </c>
      <c r="I60" s="450" t="s">
        <v>15</v>
      </c>
      <c r="J60" s="451"/>
    </row>
    <row r="61" spans="2:10" ht="15.75" thickTop="1" x14ac:dyDescent="0.25">
      <c r="B61" s="127" t="s">
        <v>17</v>
      </c>
      <c r="C61" s="128" t="s">
        <v>259</v>
      </c>
      <c r="D61" s="129"/>
      <c r="E61" s="130"/>
      <c r="F61" s="130"/>
      <c r="G61" s="131">
        <f>G62</f>
        <v>0</v>
      </c>
      <c r="H61" s="132"/>
      <c r="I61" s="133"/>
      <c r="J61" s="134"/>
    </row>
    <row r="62" spans="2:10" x14ac:dyDescent="0.25">
      <c r="B62" s="135"/>
      <c r="C62" s="136"/>
      <c r="D62" s="137"/>
      <c r="E62" s="138"/>
      <c r="F62" s="139"/>
      <c r="G62" s="140"/>
      <c r="H62" s="141"/>
      <c r="I62" s="142"/>
      <c r="J62" s="142"/>
    </row>
    <row r="63" spans="2:10" x14ac:dyDescent="0.25">
      <c r="B63" s="144" t="s">
        <v>37</v>
      </c>
      <c r="C63" s="145" t="s">
        <v>256</v>
      </c>
      <c r="D63" s="145"/>
      <c r="E63" s="145"/>
      <c r="F63" s="145"/>
      <c r="G63" s="146">
        <f>SUM(G64:G64)</f>
        <v>0</v>
      </c>
      <c r="H63" s="147"/>
      <c r="I63" s="145"/>
      <c r="J63" s="145"/>
    </row>
    <row r="64" spans="2:10" ht="24" x14ac:dyDescent="0.25">
      <c r="B64" s="135"/>
      <c r="C64" s="136" t="str">
        <f>C59</f>
        <v>SERRA MÁRMORE MANUAL, CORTE ATÉ 180 MM (MODELO MAKITÃO) - FORNECIMENTO</v>
      </c>
      <c r="D64" s="137" t="str">
        <f>VLOOKUP(B59,'PLAN SINTÉTICA - VALORES'!$B$43:$D$100,3,0)</f>
        <v>und</v>
      </c>
      <c r="E64" s="138">
        <v>1</v>
      </c>
      <c r="F64" s="138"/>
      <c r="G64" s="140">
        <f>TRUNC((F64*E64),2)</f>
        <v>0</v>
      </c>
      <c r="H64" s="141"/>
      <c r="I64" s="138"/>
      <c r="J64" s="138"/>
    </row>
    <row r="65" spans="2:10" x14ac:dyDescent="0.25">
      <c r="B65" s="203"/>
      <c r="C65" s="203"/>
      <c r="D65" s="203"/>
      <c r="E65" s="203"/>
      <c r="F65" s="203"/>
      <c r="G65" s="203"/>
      <c r="H65" s="203"/>
      <c r="I65" s="203"/>
      <c r="J65" s="203"/>
    </row>
    <row r="66" spans="2:10" x14ac:dyDescent="0.25">
      <c r="B66" s="144" t="s">
        <v>48</v>
      </c>
      <c r="C66" s="145" t="s">
        <v>257</v>
      </c>
      <c r="D66" s="145"/>
      <c r="E66" s="145"/>
      <c r="F66" s="145"/>
      <c r="G66" s="146">
        <f>SUM(G67:G68)</f>
        <v>0</v>
      </c>
      <c r="H66" s="145"/>
      <c r="I66" s="145"/>
      <c r="J66" s="145"/>
    </row>
    <row r="67" spans="2:10" x14ac:dyDescent="0.25">
      <c r="B67" s="135"/>
      <c r="C67" s="136"/>
      <c r="D67" s="137"/>
      <c r="E67" s="138"/>
      <c r="F67" s="139"/>
      <c r="G67" s="140"/>
      <c r="H67" s="141"/>
      <c r="I67" s="142"/>
      <c r="J67" s="143"/>
    </row>
    <row r="68" spans="2:10" x14ac:dyDescent="0.25">
      <c r="B68" s="148"/>
      <c r="C68" s="149"/>
      <c r="D68" s="150"/>
      <c r="E68" s="151"/>
      <c r="F68" s="152"/>
      <c r="G68" s="153"/>
      <c r="H68" s="154"/>
      <c r="I68" s="155"/>
      <c r="J68" s="156"/>
    </row>
    <row r="69" spans="2:10" ht="15" customHeight="1" x14ac:dyDescent="0.25">
      <c r="B69" s="452" t="s">
        <v>258</v>
      </c>
      <c r="C69" s="452"/>
      <c r="D69" s="452"/>
      <c r="E69" s="452"/>
      <c r="F69" s="452"/>
      <c r="G69" s="169">
        <f>G61+G63+G66</f>
        <v>0</v>
      </c>
      <c r="H69" s="200"/>
      <c r="I69" s="354"/>
      <c r="J69" s="354">
        <f>TRUNC(G69*H69,2)+G69</f>
        <v>0</v>
      </c>
    </row>
    <row r="71" spans="2:10" ht="24" x14ac:dyDescent="0.25">
      <c r="B71" s="121" t="s">
        <v>55</v>
      </c>
      <c r="C71" s="201" t="str">
        <f>VLOOKUP(B71,'PLAN SINTÉTICA - VALORES'!$B$43:$C$149,2,0)</f>
        <v>SERRA CIRCULAR PROFESSIONAL BOSCH GKS 150 1500W OU SIMILAR - FORNECIMENTO</v>
      </c>
      <c r="D71" s="201"/>
      <c r="E71" s="201"/>
      <c r="F71" s="201"/>
      <c r="G71" s="201"/>
      <c r="H71" s="122"/>
      <c r="I71" s="123"/>
      <c r="J71" s="198"/>
    </row>
    <row r="72" spans="2:10" ht="15.75" thickBot="1" x14ac:dyDescent="0.3">
      <c r="B72" s="124" t="s">
        <v>8</v>
      </c>
      <c r="C72" s="124" t="s">
        <v>9</v>
      </c>
      <c r="D72" s="124" t="s">
        <v>10</v>
      </c>
      <c r="E72" s="124" t="s">
        <v>11</v>
      </c>
      <c r="F72" s="125" t="s">
        <v>253</v>
      </c>
      <c r="G72" s="125" t="s">
        <v>254</v>
      </c>
      <c r="H72" s="126" t="s">
        <v>255</v>
      </c>
      <c r="I72" s="450" t="s">
        <v>15</v>
      </c>
      <c r="J72" s="451"/>
    </row>
    <row r="73" spans="2:10" ht="15.75" thickTop="1" x14ac:dyDescent="0.25">
      <c r="B73" s="127" t="s">
        <v>17</v>
      </c>
      <c r="C73" s="128" t="s">
        <v>259</v>
      </c>
      <c r="D73" s="129"/>
      <c r="E73" s="130"/>
      <c r="F73" s="130"/>
      <c r="G73" s="131">
        <f>G74</f>
        <v>0</v>
      </c>
      <c r="H73" s="132"/>
      <c r="I73" s="133"/>
      <c r="J73" s="134"/>
    </row>
    <row r="74" spans="2:10" x14ac:dyDescent="0.25">
      <c r="B74" s="135"/>
      <c r="C74" s="136"/>
      <c r="D74" s="137"/>
      <c r="E74" s="138"/>
      <c r="F74" s="139"/>
      <c r="G74" s="140"/>
      <c r="H74" s="141"/>
      <c r="I74" s="142"/>
      <c r="J74" s="142"/>
    </row>
    <row r="75" spans="2:10" x14ac:dyDescent="0.25">
      <c r="B75" s="144" t="s">
        <v>37</v>
      </c>
      <c r="C75" s="145" t="s">
        <v>256</v>
      </c>
      <c r="D75" s="145"/>
      <c r="E75" s="145"/>
      <c r="F75" s="145"/>
      <c r="G75" s="146">
        <f>SUM(G76:G76)</f>
        <v>0</v>
      </c>
      <c r="H75" s="147"/>
      <c r="I75" s="145"/>
      <c r="J75" s="145"/>
    </row>
    <row r="76" spans="2:10" ht="24" x14ac:dyDescent="0.25">
      <c r="B76" s="135"/>
      <c r="C76" s="136" t="str">
        <f>C71</f>
        <v>SERRA CIRCULAR PROFESSIONAL BOSCH GKS 150 1500W OU SIMILAR - FORNECIMENTO</v>
      </c>
      <c r="D76" s="137" t="str">
        <f>VLOOKUP(B71,'PLAN SINTÉTICA - VALORES'!$B$43:$D$100,3,0)</f>
        <v>und</v>
      </c>
      <c r="E76" s="138">
        <v>1</v>
      </c>
      <c r="F76" s="138"/>
      <c r="G76" s="140">
        <f>TRUNC((F76*E76),2)</f>
        <v>0</v>
      </c>
      <c r="H76" s="141"/>
      <c r="I76" s="138"/>
      <c r="J76" s="138"/>
    </row>
    <row r="77" spans="2:10" x14ac:dyDescent="0.25">
      <c r="B77" s="203"/>
      <c r="C77" s="203"/>
      <c r="D77" s="203"/>
      <c r="E77" s="203"/>
      <c r="F77" s="203"/>
      <c r="G77" s="203"/>
      <c r="H77" s="203"/>
      <c r="I77" s="203"/>
      <c r="J77" s="203"/>
    </row>
    <row r="78" spans="2:10" x14ac:dyDescent="0.25">
      <c r="B78" s="144" t="s">
        <v>48</v>
      </c>
      <c r="C78" s="145" t="s">
        <v>257</v>
      </c>
      <c r="D78" s="145"/>
      <c r="E78" s="145"/>
      <c r="F78" s="145"/>
      <c r="G78" s="146">
        <f>SUM(G79:G80)</f>
        <v>0</v>
      </c>
      <c r="H78" s="145"/>
      <c r="I78" s="145"/>
      <c r="J78" s="145"/>
    </row>
    <row r="79" spans="2:10" x14ac:dyDescent="0.25">
      <c r="B79" s="135"/>
      <c r="C79" s="136"/>
      <c r="D79" s="137"/>
      <c r="E79" s="138"/>
      <c r="F79" s="139"/>
      <c r="G79" s="140"/>
      <c r="H79" s="141"/>
      <c r="I79" s="142"/>
      <c r="J79" s="143"/>
    </row>
    <row r="80" spans="2:10" x14ac:dyDescent="0.25">
      <c r="B80" s="148"/>
      <c r="C80" s="149"/>
      <c r="D80" s="150"/>
      <c r="E80" s="151"/>
      <c r="F80" s="152"/>
      <c r="G80" s="153"/>
      <c r="H80" s="154"/>
      <c r="I80" s="155"/>
      <c r="J80" s="156"/>
    </row>
    <row r="81" spans="2:10" ht="15" customHeight="1" x14ac:dyDescent="0.25">
      <c r="B81" s="452" t="s">
        <v>258</v>
      </c>
      <c r="C81" s="452"/>
      <c r="D81" s="452"/>
      <c r="E81" s="452"/>
      <c r="F81" s="452"/>
      <c r="G81" s="169">
        <f>G73+G75+G78</f>
        <v>0</v>
      </c>
      <c r="H81" s="200"/>
      <c r="I81" s="354"/>
      <c r="J81" s="354">
        <f>TRUNC(G81*H81,2)+G81</f>
        <v>0</v>
      </c>
    </row>
    <row r="83" spans="2:10" ht="42.75" customHeight="1" x14ac:dyDescent="0.25">
      <c r="B83" s="121" t="s">
        <v>56</v>
      </c>
      <c r="C83" s="201" t="str">
        <f>VLOOKUP(B83,'PLAN SINTÉTICA - VALORES'!$B$43:$C$149,2,0)</f>
        <v>LOCAÇÃO DE MAQUINA DE SOLDA 500 A, ACOPLADA A MOTOR A DIESEL</v>
      </c>
      <c r="D83" s="201"/>
      <c r="E83" s="201"/>
      <c r="F83" s="201"/>
      <c r="G83" s="201"/>
      <c r="H83" s="122"/>
      <c r="I83" s="123"/>
      <c r="J83" s="198"/>
    </row>
    <row r="84" spans="2:10" ht="15.75" thickBot="1" x14ac:dyDescent="0.3">
      <c r="B84" s="124" t="s">
        <v>8</v>
      </c>
      <c r="C84" s="124" t="s">
        <v>9</v>
      </c>
      <c r="D84" s="124" t="s">
        <v>10</v>
      </c>
      <c r="E84" s="124" t="s">
        <v>11</v>
      </c>
      <c r="F84" s="125" t="s">
        <v>253</v>
      </c>
      <c r="G84" s="125" t="s">
        <v>254</v>
      </c>
      <c r="H84" s="126" t="s">
        <v>255</v>
      </c>
      <c r="I84" s="450" t="s">
        <v>15</v>
      </c>
      <c r="J84" s="451"/>
    </row>
    <row r="85" spans="2:10" ht="15.75" thickTop="1" x14ac:dyDescent="0.25">
      <c r="B85" s="127" t="s">
        <v>17</v>
      </c>
      <c r="C85" s="128" t="s">
        <v>259</v>
      </c>
      <c r="D85" s="129"/>
      <c r="E85" s="130"/>
      <c r="F85" s="130"/>
      <c r="G85" s="131">
        <f>G86</f>
        <v>0</v>
      </c>
      <c r="H85" s="132"/>
      <c r="I85" s="133"/>
      <c r="J85" s="134"/>
    </row>
    <row r="86" spans="2:10" x14ac:dyDescent="0.25">
      <c r="B86" s="135"/>
      <c r="C86" s="136"/>
      <c r="D86" s="137"/>
      <c r="E86" s="138"/>
      <c r="F86" s="139"/>
      <c r="G86" s="140"/>
      <c r="H86" s="141"/>
      <c r="I86" s="142"/>
      <c r="J86" s="142"/>
    </row>
    <row r="87" spans="2:10" x14ac:dyDescent="0.25">
      <c r="B87" s="144" t="s">
        <v>37</v>
      </c>
      <c r="C87" s="145" t="s">
        <v>256</v>
      </c>
      <c r="D87" s="145"/>
      <c r="E87" s="145"/>
      <c r="F87" s="145"/>
      <c r="G87" s="146">
        <f>SUM(G88:G88)</f>
        <v>0</v>
      </c>
      <c r="H87" s="147"/>
      <c r="I87" s="145"/>
      <c r="J87" s="145"/>
    </row>
    <row r="88" spans="2:10" ht="56.25" customHeight="1" x14ac:dyDescent="0.25">
      <c r="B88" s="135"/>
      <c r="C88" s="136" t="str">
        <f>C83</f>
        <v>LOCAÇÃO DE MAQUINA DE SOLDA 500 A, ACOPLADA A MOTOR A DIESEL</v>
      </c>
      <c r="D88" s="137" t="str">
        <f>VLOOKUP(B83,'PLAN SINTÉTICA - VALORES'!$B$43:$D$100,3,0)</f>
        <v>h</v>
      </c>
      <c r="E88" s="138">
        <v>1</v>
      </c>
      <c r="F88" s="138"/>
      <c r="G88" s="140">
        <f>TRUNC((F88*E88),2)</f>
        <v>0</v>
      </c>
      <c r="H88" s="141"/>
      <c r="I88" s="138"/>
      <c r="J88" s="199"/>
    </row>
    <row r="89" spans="2:10" x14ac:dyDescent="0.25">
      <c r="B89" s="203"/>
      <c r="C89" s="203"/>
      <c r="D89" s="203"/>
      <c r="E89" s="203"/>
      <c r="F89" s="203"/>
      <c r="G89" s="203"/>
      <c r="H89" s="203"/>
      <c r="I89" s="203"/>
      <c r="J89" s="203"/>
    </row>
    <row r="90" spans="2:10" x14ac:dyDescent="0.25">
      <c r="B90" s="144" t="s">
        <v>48</v>
      </c>
      <c r="C90" s="145" t="s">
        <v>257</v>
      </c>
      <c r="D90" s="145"/>
      <c r="E90" s="145"/>
      <c r="F90" s="145"/>
      <c r="G90" s="146">
        <f>SUM(G91:G92)</f>
        <v>0</v>
      </c>
      <c r="H90" s="145"/>
      <c r="I90" s="145"/>
      <c r="J90" s="145"/>
    </row>
    <row r="91" spans="2:10" x14ac:dyDescent="0.25">
      <c r="B91" s="135"/>
      <c r="C91" s="136"/>
      <c r="D91" s="137"/>
      <c r="E91" s="138"/>
      <c r="F91" s="139"/>
      <c r="G91" s="140"/>
      <c r="H91" s="141"/>
      <c r="I91" s="142"/>
      <c r="J91" s="143"/>
    </row>
    <row r="92" spans="2:10" x14ac:dyDescent="0.25">
      <c r="B92" s="148"/>
      <c r="C92" s="149"/>
      <c r="D92" s="150"/>
      <c r="E92" s="151"/>
      <c r="F92" s="152"/>
      <c r="G92" s="153"/>
      <c r="H92" s="154"/>
      <c r="I92" s="155"/>
      <c r="J92" s="156"/>
    </row>
    <row r="93" spans="2:10" ht="15" customHeight="1" x14ac:dyDescent="0.25">
      <c r="B93" s="452" t="s">
        <v>258</v>
      </c>
      <c r="C93" s="452"/>
      <c r="D93" s="452"/>
      <c r="E93" s="452"/>
      <c r="F93" s="452"/>
      <c r="G93" s="169">
        <f>G85+G87+G90</f>
        <v>0</v>
      </c>
      <c r="H93" s="200">
        <f>$H$21</f>
        <v>0</v>
      </c>
      <c r="I93" s="354"/>
      <c r="J93" s="354">
        <f>TRUNC(G93*H93,2)+G93</f>
        <v>0</v>
      </c>
    </row>
    <row r="95" spans="2:10" x14ac:dyDescent="0.25">
      <c r="B95" s="121" t="s">
        <v>57</v>
      </c>
      <c r="C95" s="201" t="str">
        <f>VLOOKUP(B95,'PLAN SINTÉTICA - VALORES'!$B$43:$C$149,2,0)</f>
        <v>LOCAÇÃO DE MARTELETE ROMPEDOR 33 KG ATLAS COPO TEX32PS</v>
      </c>
      <c r="D95" s="201"/>
      <c r="E95" s="201"/>
      <c r="F95" s="201"/>
      <c r="G95" s="201"/>
      <c r="H95" s="122"/>
      <c r="I95" s="123"/>
      <c r="J95" s="198"/>
    </row>
    <row r="96" spans="2:10" ht="15.75" thickBot="1" x14ac:dyDescent="0.3">
      <c r="B96" s="124" t="s">
        <v>8</v>
      </c>
      <c r="C96" s="124" t="s">
        <v>9</v>
      </c>
      <c r="D96" s="124" t="s">
        <v>10</v>
      </c>
      <c r="E96" s="124" t="s">
        <v>11</v>
      </c>
      <c r="F96" s="125" t="s">
        <v>253</v>
      </c>
      <c r="G96" s="125" t="s">
        <v>254</v>
      </c>
      <c r="H96" s="126" t="s">
        <v>255</v>
      </c>
      <c r="I96" s="450" t="s">
        <v>15</v>
      </c>
      <c r="J96" s="451"/>
    </row>
    <row r="97" spans="2:10" ht="15.75" thickTop="1" x14ac:dyDescent="0.25">
      <c r="B97" s="127" t="s">
        <v>17</v>
      </c>
      <c r="C97" s="128" t="s">
        <v>259</v>
      </c>
      <c r="D97" s="129"/>
      <c r="E97" s="130"/>
      <c r="F97" s="130"/>
      <c r="G97" s="131">
        <f>G98</f>
        <v>0</v>
      </c>
      <c r="H97" s="132"/>
      <c r="I97" s="133"/>
      <c r="J97" s="134"/>
    </row>
    <row r="98" spans="2:10" x14ac:dyDescent="0.25">
      <c r="B98" s="135"/>
      <c r="C98" s="136"/>
      <c r="D98" s="137"/>
      <c r="E98" s="138"/>
      <c r="F98" s="139"/>
      <c r="G98" s="140"/>
      <c r="H98" s="141"/>
      <c r="I98" s="142"/>
      <c r="J98" s="142"/>
    </row>
    <row r="99" spans="2:10" x14ac:dyDescent="0.25">
      <c r="B99" s="144" t="s">
        <v>37</v>
      </c>
      <c r="C99" s="145" t="s">
        <v>256</v>
      </c>
      <c r="D99" s="145"/>
      <c r="E99" s="145"/>
      <c r="F99" s="145"/>
      <c r="G99" s="146">
        <f>SUM(G100:G100)</f>
        <v>0</v>
      </c>
      <c r="H99" s="147"/>
      <c r="I99" s="145"/>
      <c r="J99" s="145"/>
    </row>
    <row r="100" spans="2:10" x14ac:dyDescent="0.25">
      <c r="B100" s="135"/>
      <c r="C100" s="136" t="str">
        <f>C95</f>
        <v>LOCAÇÃO DE MARTELETE ROMPEDOR 33 KG ATLAS COPO TEX32PS</v>
      </c>
      <c r="D100" s="137" t="str">
        <f>VLOOKUP(B95,'PLAN SINTÉTICA - VALORES'!$B$43:$D$100,3,0)</f>
        <v>h</v>
      </c>
      <c r="E100" s="138">
        <v>1</v>
      </c>
      <c r="F100" s="138"/>
      <c r="G100" s="140">
        <f>TRUNC((F100*E100),2)</f>
        <v>0</v>
      </c>
      <c r="H100" s="141"/>
      <c r="I100" s="138"/>
      <c r="J100" s="199"/>
    </row>
    <row r="101" spans="2:10" x14ac:dyDescent="0.25">
      <c r="B101" s="203"/>
      <c r="C101" s="203"/>
      <c r="D101" s="203"/>
      <c r="E101" s="203"/>
      <c r="F101" s="203"/>
      <c r="G101" s="203"/>
      <c r="H101" s="203"/>
      <c r="I101" s="203"/>
      <c r="J101" s="203"/>
    </row>
    <row r="102" spans="2:10" x14ac:dyDescent="0.25">
      <c r="B102" s="144" t="s">
        <v>48</v>
      </c>
      <c r="C102" s="145" t="s">
        <v>257</v>
      </c>
      <c r="D102" s="145"/>
      <c r="E102" s="145"/>
      <c r="F102" s="145"/>
      <c r="G102" s="146">
        <f>SUM(G103:G104)</f>
        <v>0</v>
      </c>
      <c r="H102" s="145"/>
      <c r="I102" s="145"/>
      <c r="J102" s="145"/>
    </row>
    <row r="103" spans="2:10" x14ac:dyDescent="0.25">
      <c r="B103" s="135"/>
      <c r="C103" s="136"/>
      <c r="D103" s="137"/>
      <c r="E103" s="138"/>
      <c r="F103" s="139"/>
      <c r="G103" s="140"/>
      <c r="H103" s="141"/>
      <c r="I103" s="142"/>
      <c r="J103" s="143"/>
    </row>
    <row r="104" spans="2:10" x14ac:dyDescent="0.25">
      <c r="B104" s="148"/>
      <c r="C104" s="149"/>
      <c r="D104" s="150"/>
      <c r="E104" s="151"/>
      <c r="F104" s="152"/>
      <c r="G104" s="153"/>
      <c r="H104" s="154"/>
      <c r="I104" s="155"/>
      <c r="J104" s="156"/>
    </row>
    <row r="105" spans="2:10" ht="15" customHeight="1" x14ac:dyDescent="0.25">
      <c r="B105" s="452" t="s">
        <v>258</v>
      </c>
      <c r="C105" s="452"/>
      <c r="D105" s="452"/>
      <c r="E105" s="452"/>
      <c r="F105" s="452"/>
      <c r="G105" s="169">
        <f>G97+G99+G102</f>
        <v>0</v>
      </c>
      <c r="H105" s="200">
        <f>$H$21</f>
        <v>0</v>
      </c>
      <c r="I105" s="354"/>
      <c r="J105" s="354">
        <f>TRUNC(G105*H105,2)+G105</f>
        <v>0</v>
      </c>
    </row>
    <row r="107" spans="2:10" x14ac:dyDescent="0.25">
      <c r="B107" s="121" t="s">
        <v>58</v>
      </c>
      <c r="C107" s="201" t="str">
        <f>VLOOKUP(B107,'PLAN SINTÉTICA - VALORES'!$B$43:$C$149,2,0)</f>
        <v>LOCAÇÃO DE MARTELETE ROMPEDOR ELÉTRICO, 220 V, 16 KG</v>
      </c>
      <c r="D107" s="201"/>
      <c r="E107" s="201"/>
      <c r="F107" s="201"/>
      <c r="G107" s="201"/>
      <c r="H107" s="122"/>
      <c r="I107" s="123"/>
      <c r="J107" s="198"/>
    </row>
    <row r="108" spans="2:10" ht="15.75" thickBot="1" x14ac:dyDescent="0.3">
      <c r="B108" s="124" t="s">
        <v>8</v>
      </c>
      <c r="C108" s="124" t="s">
        <v>9</v>
      </c>
      <c r="D108" s="124" t="s">
        <v>10</v>
      </c>
      <c r="E108" s="124" t="s">
        <v>11</v>
      </c>
      <c r="F108" s="125" t="s">
        <v>253</v>
      </c>
      <c r="G108" s="125" t="s">
        <v>254</v>
      </c>
      <c r="H108" s="126" t="s">
        <v>255</v>
      </c>
      <c r="I108" s="450" t="s">
        <v>15</v>
      </c>
      <c r="J108" s="451"/>
    </row>
    <row r="109" spans="2:10" ht="15.75" thickTop="1" x14ac:dyDescent="0.25">
      <c r="B109" s="127" t="s">
        <v>17</v>
      </c>
      <c r="C109" s="128" t="s">
        <v>259</v>
      </c>
      <c r="D109" s="129"/>
      <c r="E109" s="130"/>
      <c r="F109" s="130"/>
      <c r="G109" s="131">
        <f>G110</f>
        <v>0</v>
      </c>
      <c r="H109" s="132"/>
      <c r="I109" s="133"/>
      <c r="J109" s="134"/>
    </row>
    <row r="110" spans="2:10" x14ac:dyDescent="0.25">
      <c r="B110" s="135"/>
      <c r="C110" s="136"/>
      <c r="D110" s="137"/>
      <c r="E110" s="138"/>
      <c r="F110" s="139"/>
      <c r="G110" s="140"/>
      <c r="H110" s="141"/>
      <c r="I110" s="142"/>
      <c r="J110" s="142"/>
    </row>
    <row r="111" spans="2:10" x14ac:dyDescent="0.25">
      <c r="B111" s="144" t="s">
        <v>37</v>
      </c>
      <c r="C111" s="145" t="s">
        <v>256</v>
      </c>
      <c r="D111" s="145"/>
      <c r="E111" s="145"/>
      <c r="F111" s="145"/>
      <c r="G111" s="146">
        <f>SUM(G112:G112)</f>
        <v>0</v>
      </c>
      <c r="H111" s="147"/>
      <c r="I111" s="145"/>
      <c r="J111" s="145"/>
    </row>
    <row r="112" spans="2:10" x14ac:dyDescent="0.25">
      <c r="B112" s="135"/>
      <c r="C112" s="136" t="str">
        <f>C107</f>
        <v>LOCAÇÃO DE MARTELETE ROMPEDOR ELÉTRICO, 220 V, 16 KG</v>
      </c>
      <c r="D112" s="137" t="str">
        <f>VLOOKUP(B107,'PLAN SINTÉTICA - VALORES'!$B$43:$D$100,3,0)</f>
        <v>h</v>
      </c>
      <c r="E112" s="138">
        <v>1</v>
      </c>
      <c r="F112" s="138"/>
      <c r="G112" s="140">
        <f>TRUNC((F112*E112),2)</f>
        <v>0</v>
      </c>
      <c r="H112" s="141"/>
      <c r="I112" s="138"/>
      <c r="J112" s="199"/>
    </row>
    <row r="113" spans="2:10" x14ac:dyDescent="0.25">
      <c r="B113" s="203"/>
      <c r="C113" s="203"/>
      <c r="D113" s="203"/>
      <c r="E113" s="203"/>
      <c r="F113" s="203"/>
      <c r="G113" s="203"/>
      <c r="H113" s="203"/>
      <c r="I113" s="203"/>
      <c r="J113" s="203"/>
    </row>
    <row r="114" spans="2:10" x14ac:dyDescent="0.25">
      <c r="B114" s="144" t="s">
        <v>48</v>
      </c>
      <c r="C114" s="145" t="s">
        <v>257</v>
      </c>
      <c r="D114" s="145"/>
      <c r="E114" s="145"/>
      <c r="F114" s="145"/>
      <c r="G114" s="146">
        <f>SUM(G115:G116)</f>
        <v>0</v>
      </c>
      <c r="H114" s="145"/>
      <c r="I114" s="145"/>
      <c r="J114" s="145"/>
    </row>
    <row r="115" spans="2:10" x14ac:dyDescent="0.25">
      <c r="B115" s="135"/>
      <c r="C115" s="136"/>
      <c r="D115" s="137"/>
      <c r="E115" s="138"/>
      <c r="F115" s="139"/>
      <c r="G115" s="140"/>
      <c r="H115" s="141"/>
      <c r="I115" s="142"/>
      <c r="J115" s="143"/>
    </row>
    <row r="116" spans="2:10" x14ac:dyDescent="0.25">
      <c r="B116" s="148"/>
      <c r="C116" s="149"/>
      <c r="D116" s="150"/>
      <c r="E116" s="151"/>
      <c r="F116" s="152"/>
      <c r="G116" s="153"/>
      <c r="H116" s="154"/>
      <c r="I116" s="155"/>
      <c r="J116" s="156"/>
    </row>
    <row r="117" spans="2:10" ht="15" customHeight="1" x14ac:dyDescent="0.25">
      <c r="B117" s="452" t="s">
        <v>258</v>
      </c>
      <c r="C117" s="452"/>
      <c r="D117" s="452"/>
      <c r="E117" s="452"/>
      <c r="F117" s="452"/>
      <c r="G117" s="169">
        <f>G109+G111+G114</f>
        <v>0</v>
      </c>
      <c r="H117" s="200">
        <f>$H$21</f>
        <v>0</v>
      </c>
      <c r="I117" s="354"/>
      <c r="J117" s="354">
        <f>TRUNC(G117*H117,2)+G117</f>
        <v>0</v>
      </c>
    </row>
    <row r="119" spans="2:10" ht="36" x14ac:dyDescent="0.25">
      <c r="B119" s="121" t="s">
        <v>59</v>
      </c>
      <c r="C119" s="201" t="str">
        <f>VLOOKUP(B119,'PLAN SINTÉTICA - VALORES'!$B$43:$C$149,2,0)</f>
        <v>ALUGUEL DE PLATAFORMA AÉREA, ALCANCE HORIZONTAL= 22,86 m, ALTURA DE TRABALHO- 38,38 m E CAPACIDADE DE CARGA= 227 KG, MODELO 1200 SJP, DA MILLS SOLARIS OU SIMILAR;</v>
      </c>
      <c r="D119" s="201"/>
      <c r="E119" s="201"/>
      <c r="F119" s="201"/>
      <c r="G119" s="201"/>
      <c r="H119" s="122"/>
      <c r="I119" s="123"/>
      <c r="J119" s="198"/>
    </row>
    <row r="120" spans="2:10" ht="15.75" thickBot="1" x14ac:dyDescent="0.3">
      <c r="B120" s="124" t="s">
        <v>8</v>
      </c>
      <c r="C120" s="124" t="s">
        <v>9</v>
      </c>
      <c r="D120" s="124" t="s">
        <v>10</v>
      </c>
      <c r="E120" s="124" t="s">
        <v>11</v>
      </c>
      <c r="F120" s="125" t="s">
        <v>253</v>
      </c>
      <c r="G120" s="125" t="s">
        <v>254</v>
      </c>
      <c r="H120" s="126" t="s">
        <v>255</v>
      </c>
      <c r="I120" s="450" t="s">
        <v>15</v>
      </c>
      <c r="J120" s="451"/>
    </row>
    <row r="121" spans="2:10" ht="15.75" thickTop="1" x14ac:dyDescent="0.25">
      <c r="B121" s="127" t="s">
        <v>17</v>
      </c>
      <c r="C121" s="128" t="s">
        <v>259</v>
      </c>
      <c r="D121" s="129"/>
      <c r="E121" s="130"/>
      <c r="F121" s="130"/>
      <c r="G121" s="131">
        <f>G122</f>
        <v>0</v>
      </c>
      <c r="H121" s="132"/>
      <c r="I121" s="133"/>
      <c r="J121" s="134"/>
    </row>
    <row r="122" spans="2:10" x14ac:dyDescent="0.25">
      <c r="B122" s="135"/>
      <c r="C122" s="136"/>
      <c r="D122" s="137"/>
      <c r="E122" s="138"/>
      <c r="F122" s="139"/>
      <c r="G122" s="140"/>
      <c r="H122" s="141"/>
      <c r="I122" s="142"/>
      <c r="J122" s="142"/>
    </row>
    <row r="123" spans="2:10" x14ac:dyDescent="0.25">
      <c r="B123" s="144" t="s">
        <v>37</v>
      </c>
      <c r="C123" s="145" t="s">
        <v>256</v>
      </c>
      <c r="D123" s="145"/>
      <c r="E123" s="145"/>
      <c r="F123" s="145"/>
      <c r="G123" s="146">
        <f>SUM(G124:G124)</f>
        <v>0</v>
      </c>
      <c r="H123" s="147"/>
      <c r="I123" s="145"/>
      <c r="J123" s="145"/>
    </row>
    <row r="124" spans="2:10" ht="36" x14ac:dyDescent="0.25">
      <c r="B124" s="135"/>
      <c r="C124" s="136" t="str">
        <f>C119</f>
        <v>ALUGUEL DE PLATAFORMA AÉREA, ALCANCE HORIZONTAL= 22,86 m, ALTURA DE TRABALHO- 38,38 m E CAPACIDADE DE CARGA= 227 KG, MODELO 1200 SJP, DA MILLS SOLARIS OU SIMILAR;</v>
      </c>
      <c r="D124" s="137" t="str">
        <f>VLOOKUP(B119,'PLAN SINTÉTICA - VALORES'!$B$43:$D$100,3,0)</f>
        <v>mês</v>
      </c>
      <c r="E124" s="138">
        <v>1</v>
      </c>
      <c r="F124" s="138"/>
      <c r="G124" s="140">
        <f>TRUNC((F124*E124),2)</f>
        <v>0</v>
      </c>
      <c r="H124" s="141"/>
      <c r="I124" s="138"/>
      <c r="J124" s="199"/>
    </row>
    <row r="125" spans="2:10" x14ac:dyDescent="0.25">
      <c r="B125" s="203"/>
      <c r="C125" s="203"/>
      <c r="D125" s="203"/>
      <c r="E125" s="203"/>
      <c r="F125" s="203"/>
      <c r="G125" s="203"/>
      <c r="H125" s="203"/>
      <c r="I125" s="203"/>
      <c r="J125" s="203"/>
    </row>
    <row r="126" spans="2:10" x14ac:dyDescent="0.25">
      <c r="B126" s="144" t="s">
        <v>48</v>
      </c>
      <c r="C126" s="145" t="s">
        <v>257</v>
      </c>
      <c r="D126" s="145"/>
      <c r="E126" s="145"/>
      <c r="F126" s="145"/>
      <c r="G126" s="146">
        <f>SUM(G127:G128)</f>
        <v>0</v>
      </c>
      <c r="H126" s="145"/>
      <c r="I126" s="145"/>
      <c r="J126" s="145"/>
    </row>
    <row r="127" spans="2:10" x14ac:dyDescent="0.25">
      <c r="B127" s="135"/>
      <c r="C127" s="136"/>
      <c r="D127" s="137"/>
      <c r="E127" s="138"/>
      <c r="F127" s="139"/>
      <c r="G127" s="140"/>
      <c r="H127" s="141"/>
      <c r="I127" s="142"/>
      <c r="J127" s="143"/>
    </row>
    <row r="128" spans="2:10" x14ac:dyDescent="0.25">
      <c r="B128" s="148"/>
      <c r="C128" s="149"/>
      <c r="D128" s="150"/>
      <c r="E128" s="151"/>
      <c r="F128" s="152"/>
      <c r="G128" s="153"/>
      <c r="H128" s="154"/>
      <c r="I128" s="155"/>
      <c r="J128" s="156"/>
    </row>
    <row r="129" spans="2:10" ht="15" customHeight="1" x14ac:dyDescent="0.25">
      <c r="B129" s="452" t="s">
        <v>258</v>
      </c>
      <c r="C129" s="452"/>
      <c r="D129" s="452"/>
      <c r="E129" s="452"/>
      <c r="F129" s="452"/>
      <c r="G129" s="169">
        <f>G121+G123+G126</f>
        <v>0</v>
      </c>
      <c r="H129" s="200">
        <f>$H$21</f>
        <v>0</v>
      </c>
      <c r="I129" s="354"/>
      <c r="J129" s="354">
        <f>TRUNC(G129*H129,2)+G129</f>
        <v>0</v>
      </c>
    </row>
    <row r="131" spans="2:10" x14ac:dyDescent="0.25">
      <c r="B131" s="121" t="s">
        <v>60</v>
      </c>
      <c r="C131" s="201" t="str">
        <f>VLOOKUP(B131,'PLAN SINTÉTICA - VALORES'!$B$43:$C$149,2,0)</f>
        <v>LOCAÇÃO DE PLATAFORMA ELEVATÓRIA TIPO TESOURA</v>
      </c>
      <c r="D131" s="201"/>
      <c r="E131" s="201"/>
      <c r="F131" s="201"/>
      <c r="G131" s="201"/>
      <c r="H131" s="122"/>
      <c r="I131" s="123"/>
      <c r="J131" s="198"/>
    </row>
    <row r="132" spans="2:10" ht="15.75" thickBot="1" x14ac:dyDescent="0.3">
      <c r="B132" s="124" t="s">
        <v>8</v>
      </c>
      <c r="C132" s="124" t="s">
        <v>9</v>
      </c>
      <c r="D132" s="124" t="s">
        <v>10</v>
      </c>
      <c r="E132" s="124" t="s">
        <v>11</v>
      </c>
      <c r="F132" s="125" t="s">
        <v>253</v>
      </c>
      <c r="G132" s="125" t="s">
        <v>254</v>
      </c>
      <c r="H132" s="126" t="s">
        <v>255</v>
      </c>
      <c r="I132" s="450" t="s">
        <v>15</v>
      </c>
      <c r="J132" s="451"/>
    </row>
    <row r="133" spans="2:10" ht="15.75" thickTop="1" x14ac:dyDescent="0.25">
      <c r="B133" s="127" t="s">
        <v>17</v>
      </c>
      <c r="C133" s="128" t="s">
        <v>259</v>
      </c>
      <c r="D133" s="129"/>
      <c r="E133" s="130"/>
      <c r="F133" s="130"/>
      <c r="G133" s="131">
        <f>G134</f>
        <v>0</v>
      </c>
      <c r="H133" s="132"/>
      <c r="I133" s="133"/>
      <c r="J133" s="134"/>
    </row>
    <row r="134" spans="2:10" x14ac:dyDescent="0.25">
      <c r="B134" s="135"/>
      <c r="C134" s="136"/>
      <c r="D134" s="137"/>
      <c r="E134" s="138"/>
      <c r="F134" s="139"/>
      <c r="G134" s="140"/>
      <c r="H134" s="141"/>
      <c r="I134" s="142"/>
      <c r="J134" s="142"/>
    </row>
    <row r="135" spans="2:10" x14ac:dyDescent="0.25">
      <c r="B135" s="144" t="s">
        <v>37</v>
      </c>
      <c r="C135" s="145" t="s">
        <v>256</v>
      </c>
      <c r="D135" s="145"/>
      <c r="E135" s="145"/>
      <c r="F135" s="145"/>
      <c r="G135" s="146">
        <f>SUM(G136:G136)</f>
        <v>0</v>
      </c>
      <c r="H135" s="147"/>
      <c r="I135" s="145"/>
      <c r="J135" s="145"/>
    </row>
    <row r="136" spans="2:10" x14ac:dyDescent="0.25">
      <c r="B136" s="135"/>
      <c r="C136" s="136" t="str">
        <f>C131</f>
        <v>LOCAÇÃO DE PLATAFORMA ELEVATÓRIA TIPO TESOURA</v>
      </c>
      <c r="D136" s="137" t="str">
        <f>VLOOKUP(B131,'PLAN SINTÉTICA - VALORES'!$B$43:$D$100,3,0)</f>
        <v>mês</v>
      </c>
      <c r="E136" s="138">
        <v>1</v>
      </c>
      <c r="F136" s="138"/>
      <c r="G136" s="140">
        <f>TRUNC((F136*E136),2)</f>
        <v>0</v>
      </c>
      <c r="H136" s="141"/>
      <c r="I136" s="138"/>
      <c r="J136" s="199"/>
    </row>
    <row r="137" spans="2:10" x14ac:dyDescent="0.25">
      <c r="B137" s="203"/>
      <c r="C137" s="203"/>
      <c r="D137" s="203"/>
      <c r="E137" s="203"/>
      <c r="F137" s="203"/>
      <c r="G137" s="203"/>
      <c r="H137" s="203"/>
      <c r="I137" s="203"/>
      <c r="J137" s="203"/>
    </row>
    <row r="138" spans="2:10" x14ac:dyDescent="0.25">
      <c r="B138" s="144" t="s">
        <v>48</v>
      </c>
      <c r="C138" s="145" t="s">
        <v>257</v>
      </c>
      <c r="D138" s="145"/>
      <c r="E138" s="145"/>
      <c r="F138" s="145"/>
      <c r="G138" s="146">
        <f>SUM(G139:G140)</f>
        <v>0</v>
      </c>
      <c r="H138" s="145"/>
      <c r="I138" s="145"/>
      <c r="J138" s="145"/>
    </row>
    <row r="139" spans="2:10" x14ac:dyDescent="0.25">
      <c r="B139" s="135"/>
      <c r="C139" s="136"/>
      <c r="D139" s="137"/>
      <c r="E139" s="138"/>
      <c r="F139" s="139"/>
      <c r="G139" s="140"/>
      <c r="H139" s="141"/>
      <c r="I139" s="142"/>
      <c r="J139" s="143"/>
    </row>
    <row r="140" spans="2:10" x14ac:dyDescent="0.25">
      <c r="B140" s="148"/>
      <c r="C140" s="149"/>
      <c r="D140" s="150"/>
      <c r="E140" s="151"/>
      <c r="F140" s="152"/>
      <c r="G140" s="153"/>
      <c r="H140" s="154"/>
      <c r="I140" s="155"/>
      <c r="J140" s="156"/>
    </row>
    <row r="141" spans="2:10" ht="15" customHeight="1" x14ac:dyDescent="0.25">
      <c r="B141" s="452" t="s">
        <v>258</v>
      </c>
      <c r="C141" s="452"/>
      <c r="D141" s="452"/>
      <c r="E141" s="452"/>
      <c r="F141" s="452"/>
      <c r="G141" s="169">
        <f>G133+G135+G138</f>
        <v>0</v>
      </c>
      <c r="H141" s="200">
        <f>$H$21</f>
        <v>0</v>
      </c>
      <c r="I141" s="354"/>
      <c r="J141" s="354">
        <f>TRUNC(G141*H141,2)+G141</f>
        <v>0</v>
      </c>
    </row>
    <row r="143" spans="2:10" ht="27" customHeight="1" x14ac:dyDescent="0.25">
      <c r="B143" s="121" t="s">
        <v>61</v>
      </c>
      <c r="C143" s="201" t="str">
        <f>VLOOKUP(B143,'PLAN SINTÉTICA - VALORES'!$B$43:$C$149,2,0)</f>
        <v>ALUGUEL MENSAL DE ESMERILHADEIRA BOSCH 1322 OU SIMILAR</v>
      </c>
      <c r="D143" s="201"/>
      <c r="E143" s="201"/>
      <c r="F143" s="201"/>
      <c r="G143" s="201"/>
      <c r="H143" s="122"/>
      <c r="I143" s="123"/>
      <c r="J143" s="198"/>
    </row>
    <row r="144" spans="2:10" ht="15.75" thickBot="1" x14ac:dyDescent="0.3">
      <c r="B144" s="124" t="s">
        <v>8</v>
      </c>
      <c r="C144" s="124" t="s">
        <v>9</v>
      </c>
      <c r="D144" s="124" t="s">
        <v>10</v>
      </c>
      <c r="E144" s="124" t="s">
        <v>11</v>
      </c>
      <c r="F144" s="125" t="s">
        <v>253</v>
      </c>
      <c r="G144" s="125" t="s">
        <v>254</v>
      </c>
      <c r="H144" s="126" t="s">
        <v>255</v>
      </c>
      <c r="I144" s="450" t="s">
        <v>15</v>
      </c>
      <c r="J144" s="451"/>
    </row>
    <row r="145" spans="2:10" ht="15.75" thickTop="1" x14ac:dyDescent="0.25">
      <c r="B145" s="127" t="s">
        <v>17</v>
      </c>
      <c r="C145" s="128" t="s">
        <v>259</v>
      </c>
      <c r="D145" s="129"/>
      <c r="E145" s="130"/>
      <c r="F145" s="130"/>
      <c r="G145" s="131">
        <f>G146</f>
        <v>0</v>
      </c>
      <c r="H145" s="132"/>
      <c r="I145" s="133"/>
      <c r="J145" s="134"/>
    </row>
    <row r="146" spans="2:10" x14ac:dyDescent="0.25">
      <c r="B146" s="135"/>
      <c r="C146" s="136"/>
      <c r="D146" s="137"/>
      <c r="E146" s="138"/>
      <c r="F146" s="139"/>
      <c r="G146" s="140"/>
      <c r="H146" s="141"/>
      <c r="I146" s="142"/>
      <c r="J146" s="142"/>
    </row>
    <row r="147" spans="2:10" x14ac:dyDescent="0.25">
      <c r="B147" s="144" t="s">
        <v>37</v>
      </c>
      <c r="C147" s="145" t="s">
        <v>256</v>
      </c>
      <c r="D147" s="145"/>
      <c r="E147" s="145"/>
      <c r="F147" s="145"/>
      <c r="G147" s="146">
        <f>SUM(G148:G148)</f>
        <v>0</v>
      </c>
      <c r="H147" s="147"/>
      <c r="I147" s="145"/>
      <c r="J147" s="145"/>
    </row>
    <row r="148" spans="2:10" ht="27.75" customHeight="1" x14ac:dyDescent="0.25">
      <c r="B148" s="135"/>
      <c r="C148" s="136" t="str">
        <f>C143</f>
        <v>ALUGUEL MENSAL DE ESMERILHADEIRA BOSCH 1322 OU SIMILAR</v>
      </c>
      <c r="D148" s="137" t="str">
        <f>VLOOKUP(B143,'PLAN SINTÉTICA - VALORES'!$B$43:$D$100,3,0)</f>
        <v>dia</v>
      </c>
      <c r="E148" s="138">
        <v>1</v>
      </c>
      <c r="F148" s="138"/>
      <c r="G148" s="140">
        <f>TRUNC((F148*E148),2)</f>
        <v>0</v>
      </c>
      <c r="H148" s="141"/>
      <c r="I148" s="138"/>
      <c r="J148" s="199"/>
    </row>
    <row r="149" spans="2:10" x14ac:dyDescent="0.25">
      <c r="B149" s="203"/>
      <c r="C149" s="203"/>
      <c r="D149" s="203"/>
      <c r="E149" s="203"/>
      <c r="F149" s="203"/>
      <c r="G149" s="203"/>
      <c r="H149" s="203"/>
      <c r="I149" s="203"/>
      <c r="J149" s="203"/>
    </row>
    <row r="150" spans="2:10" x14ac:dyDescent="0.25">
      <c r="B150" s="144" t="s">
        <v>48</v>
      </c>
      <c r="C150" s="145" t="s">
        <v>257</v>
      </c>
      <c r="D150" s="145"/>
      <c r="E150" s="145"/>
      <c r="F150" s="145"/>
      <c r="G150" s="146">
        <f>SUM(G151:G152)</f>
        <v>0</v>
      </c>
      <c r="H150" s="145"/>
      <c r="I150" s="145"/>
      <c r="J150" s="145"/>
    </row>
    <row r="151" spans="2:10" x14ac:dyDescent="0.25">
      <c r="B151" s="135"/>
      <c r="C151" s="136"/>
      <c r="D151" s="137"/>
      <c r="E151" s="138"/>
      <c r="F151" s="139"/>
      <c r="G151" s="140"/>
      <c r="H151" s="141"/>
      <c r="I151" s="142"/>
      <c r="J151" s="143"/>
    </row>
    <row r="152" spans="2:10" x14ac:dyDescent="0.25">
      <c r="B152" s="148"/>
      <c r="C152" s="149"/>
      <c r="D152" s="150"/>
      <c r="E152" s="151"/>
      <c r="F152" s="152"/>
      <c r="G152" s="153"/>
      <c r="H152" s="154"/>
      <c r="I152" s="155"/>
      <c r="J152" s="156"/>
    </row>
    <row r="153" spans="2:10" ht="15" customHeight="1" x14ac:dyDescent="0.25">
      <c r="B153" s="452" t="s">
        <v>258</v>
      </c>
      <c r="C153" s="452"/>
      <c r="D153" s="452"/>
      <c r="E153" s="452"/>
      <c r="F153" s="452"/>
      <c r="G153" s="169">
        <f>G145+G147+G150</f>
        <v>0</v>
      </c>
      <c r="H153" s="200">
        <f>$H$21</f>
        <v>0</v>
      </c>
      <c r="I153" s="354"/>
      <c r="J153" s="354">
        <f>TRUNC(G153*H153,2)+G153</f>
        <v>0</v>
      </c>
    </row>
    <row r="155" spans="2:10" ht="36" x14ac:dyDescent="0.25">
      <c r="B155" s="121" t="s">
        <v>62</v>
      </c>
      <c r="C155" s="201" t="str">
        <f>VLOOKUP(B155,'PLAN SINTÉTICA - VALORES'!$B$43:$C$149,2,0)</f>
        <v>ALUGUEL DE MÁQUINA POLICORTE PARA ASFALTO/PISO DE CONCRETO, QUE UTILIZA DISCO diaMANTADO diaM 350 mm (NÃO INCLUI O DISCO)</v>
      </c>
      <c r="D155" s="201"/>
      <c r="E155" s="201"/>
      <c r="F155" s="201"/>
      <c r="G155" s="201"/>
      <c r="H155" s="122"/>
      <c r="I155" s="123"/>
      <c r="J155" s="198"/>
    </row>
    <row r="156" spans="2:10" ht="15.75" thickBot="1" x14ac:dyDescent="0.3">
      <c r="B156" s="124" t="s">
        <v>8</v>
      </c>
      <c r="C156" s="124" t="s">
        <v>9</v>
      </c>
      <c r="D156" s="124" t="s">
        <v>10</v>
      </c>
      <c r="E156" s="124" t="s">
        <v>11</v>
      </c>
      <c r="F156" s="125" t="s">
        <v>253</v>
      </c>
      <c r="G156" s="125" t="s">
        <v>254</v>
      </c>
      <c r="H156" s="126" t="s">
        <v>255</v>
      </c>
      <c r="I156" s="450" t="s">
        <v>15</v>
      </c>
      <c r="J156" s="451"/>
    </row>
    <row r="157" spans="2:10" ht="15.75" thickTop="1" x14ac:dyDescent="0.25">
      <c r="B157" s="127" t="s">
        <v>17</v>
      </c>
      <c r="C157" s="128" t="s">
        <v>259</v>
      </c>
      <c r="D157" s="129"/>
      <c r="E157" s="130"/>
      <c r="F157" s="130"/>
      <c r="G157" s="131">
        <f>G158</f>
        <v>0</v>
      </c>
      <c r="H157" s="132"/>
      <c r="I157" s="133"/>
      <c r="J157" s="134"/>
    </row>
    <row r="158" spans="2:10" x14ac:dyDescent="0.25">
      <c r="B158" s="135"/>
      <c r="C158" s="136"/>
      <c r="D158" s="137"/>
      <c r="E158" s="138"/>
      <c r="F158" s="139"/>
      <c r="G158" s="140"/>
      <c r="H158" s="141"/>
      <c r="I158" s="142"/>
      <c r="J158" s="142"/>
    </row>
    <row r="159" spans="2:10" x14ac:dyDescent="0.25">
      <c r="B159" s="144" t="s">
        <v>37</v>
      </c>
      <c r="C159" s="145" t="s">
        <v>256</v>
      </c>
      <c r="D159" s="145"/>
      <c r="E159" s="145"/>
      <c r="F159" s="145"/>
      <c r="G159" s="146">
        <f>SUM(G160:G160)</f>
        <v>0</v>
      </c>
      <c r="H159" s="147"/>
      <c r="I159" s="145"/>
      <c r="J159" s="145"/>
    </row>
    <row r="160" spans="2:10" ht="36" x14ac:dyDescent="0.25">
      <c r="B160" s="135"/>
      <c r="C160" s="136" t="str">
        <f>C155</f>
        <v>ALUGUEL DE MÁQUINA POLICORTE PARA ASFALTO/PISO DE CONCRETO, QUE UTILIZA DISCO diaMANTADO diaM 350 mm (NÃO INCLUI O DISCO)</v>
      </c>
      <c r="D160" s="137" t="str">
        <f>VLOOKUP(B155,'PLAN SINTÉTICA - VALORES'!$B$43:$D$100,3,0)</f>
        <v>dia</v>
      </c>
      <c r="E160" s="138">
        <v>1</v>
      </c>
      <c r="F160" s="138"/>
      <c r="G160" s="140">
        <f>TRUNC((F160*E160),2)</f>
        <v>0</v>
      </c>
      <c r="H160" s="141"/>
      <c r="I160" s="138"/>
      <c r="J160" s="199"/>
    </row>
    <row r="161" spans="2:10" x14ac:dyDescent="0.25">
      <c r="B161" s="203"/>
      <c r="C161" s="203"/>
      <c r="D161" s="203"/>
      <c r="E161" s="203"/>
      <c r="F161" s="203"/>
      <c r="G161" s="203"/>
      <c r="H161" s="203"/>
      <c r="I161" s="203"/>
      <c r="J161" s="203"/>
    </row>
    <row r="162" spans="2:10" x14ac:dyDescent="0.25">
      <c r="B162" s="144" t="s">
        <v>48</v>
      </c>
      <c r="C162" s="145" t="s">
        <v>257</v>
      </c>
      <c r="D162" s="145"/>
      <c r="E162" s="145"/>
      <c r="F162" s="145"/>
      <c r="G162" s="146">
        <f>SUM(G163:G164)</f>
        <v>0</v>
      </c>
      <c r="H162" s="145"/>
      <c r="I162" s="145"/>
      <c r="J162" s="145"/>
    </row>
    <row r="163" spans="2:10" x14ac:dyDescent="0.25">
      <c r="B163" s="135"/>
      <c r="C163" s="136"/>
      <c r="D163" s="137"/>
      <c r="E163" s="138"/>
      <c r="F163" s="139"/>
      <c r="G163" s="140"/>
      <c r="H163" s="141"/>
      <c r="I163" s="142"/>
      <c r="J163" s="143"/>
    </row>
    <row r="164" spans="2:10" x14ac:dyDescent="0.25">
      <c r="B164" s="148"/>
      <c r="C164" s="149"/>
      <c r="D164" s="150"/>
      <c r="E164" s="151"/>
      <c r="F164" s="152"/>
      <c r="G164" s="153"/>
      <c r="H164" s="154"/>
      <c r="I164" s="155"/>
      <c r="J164" s="156"/>
    </row>
    <row r="165" spans="2:10" ht="15" customHeight="1" x14ac:dyDescent="0.25">
      <c r="B165" s="452" t="s">
        <v>258</v>
      </c>
      <c r="C165" s="452"/>
      <c r="D165" s="452"/>
      <c r="E165" s="452"/>
      <c r="F165" s="452"/>
      <c r="G165" s="169">
        <f>G157+G159+G162</f>
        <v>0</v>
      </c>
      <c r="H165" s="200">
        <f>$H$21</f>
        <v>0</v>
      </c>
      <c r="I165" s="354"/>
      <c r="J165" s="354">
        <f>TRUNC(G165*H165,2)+G165</f>
        <v>0</v>
      </c>
    </row>
    <row r="167" spans="2:10" x14ac:dyDescent="0.25">
      <c r="B167" s="121" t="s">
        <v>63</v>
      </c>
      <c r="C167" s="201" t="str">
        <f>VLOOKUP(B167,'PLAN SINTÉTICA - VALORES'!$B$43:$C$149,2,0)</f>
        <v>LOCAÇÃO DE EMPILHADEIRA HYSTER XL2 4 tn TORRE 4,5m 82CV</v>
      </c>
      <c r="D167" s="201"/>
      <c r="E167" s="201"/>
      <c r="F167" s="201"/>
      <c r="G167" s="201"/>
      <c r="H167" s="122"/>
      <c r="I167" s="123"/>
      <c r="J167" s="198"/>
    </row>
    <row r="168" spans="2:10" ht="15.75" thickBot="1" x14ac:dyDescent="0.3">
      <c r="B168" s="124" t="s">
        <v>8</v>
      </c>
      <c r="C168" s="124" t="s">
        <v>9</v>
      </c>
      <c r="D168" s="124" t="s">
        <v>10</v>
      </c>
      <c r="E168" s="124" t="s">
        <v>11</v>
      </c>
      <c r="F168" s="125" t="s">
        <v>253</v>
      </c>
      <c r="G168" s="125" t="s">
        <v>254</v>
      </c>
      <c r="H168" s="126" t="s">
        <v>255</v>
      </c>
      <c r="I168" s="450" t="s">
        <v>15</v>
      </c>
      <c r="J168" s="451"/>
    </row>
    <row r="169" spans="2:10" ht="15.75" thickTop="1" x14ac:dyDescent="0.25">
      <c r="B169" s="127" t="s">
        <v>17</v>
      </c>
      <c r="C169" s="128" t="s">
        <v>259</v>
      </c>
      <c r="D169" s="129"/>
      <c r="E169" s="130"/>
      <c r="F169" s="130"/>
      <c r="G169" s="131">
        <f>G170</f>
        <v>0</v>
      </c>
      <c r="H169" s="132"/>
      <c r="I169" s="133"/>
      <c r="J169" s="134"/>
    </row>
    <row r="170" spans="2:10" x14ac:dyDescent="0.25">
      <c r="B170" s="135"/>
      <c r="C170" s="136"/>
      <c r="D170" s="137"/>
      <c r="E170" s="138"/>
      <c r="F170" s="139"/>
      <c r="G170" s="140"/>
      <c r="H170" s="141"/>
      <c r="I170" s="142"/>
      <c r="J170" s="142"/>
    </row>
    <row r="171" spans="2:10" x14ac:dyDescent="0.25">
      <c r="B171" s="144" t="s">
        <v>37</v>
      </c>
      <c r="C171" s="145" t="s">
        <v>256</v>
      </c>
      <c r="D171" s="145"/>
      <c r="E171" s="145"/>
      <c r="F171" s="145"/>
      <c r="G171" s="146">
        <f>SUM(G172:G172)</f>
        <v>0</v>
      </c>
      <c r="H171" s="147"/>
      <c r="I171" s="145"/>
      <c r="J171" s="145"/>
    </row>
    <row r="172" spans="2:10" ht="21.75" customHeight="1" x14ac:dyDescent="0.25">
      <c r="B172" s="135"/>
      <c r="C172" s="136" t="str">
        <f>C167</f>
        <v>LOCAÇÃO DE EMPILHADEIRA HYSTER XL2 4 tn TORRE 4,5m 82CV</v>
      </c>
      <c r="D172" s="137" t="str">
        <f>VLOOKUP(B167,'PLAN SINTÉTICA - VALORES'!$B$43:$D$100,3,0)</f>
        <v>h</v>
      </c>
      <c r="E172" s="138">
        <v>1</v>
      </c>
      <c r="F172" s="138"/>
      <c r="G172" s="140">
        <f>TRUNC((F172*E172),2)</f>
        <v>0</v>
      </c>
      <c r="H172" s="141"/>
      <c r="I172" s="138"/>
      <c r="J172" s="199"/>
    </row>
    <row r="173" spans="2:10" x14ac:dyDescent="0.25">
      <c r="B173" s="203"/>
      <c r="C173" s="203"/>
      <c r="D173" s="203"/>
      <c r="E173" s="203"/>
      <c r="F173" s="203"/>
      <c r="G173" s="203"/>
      <c r="H173" s="203"/>
      <c r="I173" s="203"/>
      <c r="J173" s="203"/>
    </row>
    <row r="174" spans="2:10" x14ac:dyDescent="0.25">
      <c r="B174" s="144" t="s">
        <v>48</v>
      </c>
      <c r="C174" s="145" t="s">
        <v>257</v>
      </c>
      <c r="D174" s="145"/>
      <c r="E174" s="145"/>
      <c r="F174" s="145"/>
      <c r="G174" s="146">
        <f>SUM(G175:G176)</f>
        <v>0</v>
      </c>
      <c r="H174" s="145"/>
      <c r="I174" s="145"/>
      <c r="J174" s="145"/>
    </row>
    <row r="175" spans="2:10" x14ac:dyDescent="0.25">
      <c r="B175" s="135"/>
      <c r="C175" s="136"/>
      <c r="D175" s="137"/>
      <c r="E175" s="138"/>
      <c r="F175" s="139"/>
      <c r="G175" s="140"/>
      <c r="H175" s="141"/>
      <c r="I175" s="142"/>
      <c r="J175" s="143"/>
    </row>
    <row r="176" spans="2:10" x14ac:dyDescent="0.25">
      <c r="B176" s="148"/>
      <c r="C176" s="149"/>
      <c r="D176" s="150"/>
      <c r="E176" s="151"/>
      <c r="F176" s="152"/>
      <c r="G176" s="153"/>
      <c r="H176" s="154"/>
      <c r="I176" s="155"/>
      <c r="J176" s="156"/>
    </row>
    <row r="177" spans="2:10" ht="15" customHeight="1" x14ac:dyDescent="0.25">
      <c r="B177" s="452" t="s">
        <v>258</v>
      </c>
      <c r="C177" s="452"/>
      <c r="D177" s="452"/>
      <c r="E177" s="452"/>
      <c r="F177" s="452"/>
      <c r="G177" s="169">
        <f>G169+G171+G174</f>
        <v>0</v>
      </c>
      <c r="H177" s="200">
        <f>$H$21</f>
        <v>0</v>
      </c>
      <c r="I177" s="354"/>
      <c r="J177" s="354">
        <f>TRUNC(G177*H177,2)+G177</f>
        <v>0</v>
      </c>
    </row>
    <row r="179" spans="2:10" ht="60" x14ac:dyDescent="0.25">
      <c r="B179" s="121" t="s">
        <v>64</v>
      </c>
      <c r="C179" s="201" t="str">
        <f>VLOOKUP(B179,'PLAN SINTÉTICA - VALORES'!$B$43:$C$149,2,0)</f>
        <v>LOCAÇÃO DE GUINDAUTO HIDRÁULICO VEICULAR TIPO MUNCK CAPACIDADE DE 15T, ALCANCE DA LANÇA 20 M, INCL OPERADOR, COMBUSTÍVEL, MANUTENÇÃO E ACESSÓRIOS PARA SERVIÇOS ELÉTRICOS E IÇAMENTO DE CARGAS (CINTAS, CESTA DUPLA, CABOS, APOIOS DE MADEIRA, ENTRE OUTROS) - HORA PRODUTIVA</v>
      </c>
      <c r="D179" s="201"/>
      <c r="E179" s="201"/>
      <c r="F179" s="201"/>
      <c r="G179" s="201"/>
      <c r="H179" s="122"/>
      <c r="I179" s="123"/>
      <c r="J179" s="198"/>
    </row>
    <row r="180" spans="2:10" ht="15.75" thickBot="1" x14ac:dyDescent="0.3">
      <c r="B180" s="124" t="s">
        <v>8</v>
      </c>
      <c r="C180" s="124" t="s">
        <v>9</v>
      </c>
      <c r="D180" s="124" t="s">
        <v>10</v>
      </c>
      <c r="E180" s="124" t="s">
        <v>11</v>
      </c>
      <c r="F180" s="125" t="s">
        <v>253</v>
      </c>
      <c r="G180" s="125" t="s">
        <v>254</v>
      </c>
      <c r="H180" s="126" t="s">
        <v>255</v>
      </c>
      <c r="I180" s="450" t="s">
        <v>15</v>
      </c>
      <c r="J180" s="451"/>
    </row>
    <row r="181" spans="2:10" ht="15.75" thickTop="1" x14ac:dyDescent="0.25">
      <c r="B181" s="127" t="s">
        <v>17</v>
      </c>
      <c r="C181" s="128" t="s">
        <v>259</v>
      </c>
      <c r="D181" s="129"/>
      <c r="E181" s="130"/>
      <c r="F181" s="130"/>
      <c r="G181" s="131">
        <f>G182</f>
        <v>0</v>
      </c>
      <c r="H181" s="132"/>
      <c r="I181" s="133"/>
      <c r="J181" s="134"/>
    </row>
    <row r="182" spans="2:10" x14ac:dyDescent="0.25">
      <c r="B182" s="135"/>
      <c r="C182" s="136"/>
      <c r="D182" s="137"/>
      <c r="E182" s="138"/>
      <c r="F182" s="139"/>
      <c r="G182" s="140"/>
      <c r="H182" s="141"/>
      <c r="I182" s="142"/>
      <c r="J182" s="142"/>
    </row>
    <row r="183" spans="2:10" x14ac:dyDescent="0.25">
      <c r="B183" s="144" t="s">
        <v>37</v>
      </c>
      <c r="C183" s="145" t="s">
        <v>256</v>
      </c>
      <c r="D183" s="145"/>
      <c r="E183" s="145"/>
      <c r="F183" s="145"/>
      <c r="G183" s="146">
        <f>SUM(G184:G184)</f>
        <v>0</v>
      </c>
      <c r="H183" s="147"/>
      <c r="I183" s="145"/>
      <c r="J183" s="145"/>
    </row>
    <row r="184" spans="2:10" ht="72" x14ac:dyDescent="0.25">
      <c r="B184" s="135"/>
      <c r="C184" s="136" t="str">
        <f>C179</f>
        <v>LOCAÇÃO DE GUINDAUTO HIDRÁULICO VEICULAR TIPO MUNCK CAPACIDADE DE 15T, ALCANCE DA LANÇA 20 M, INCL OPERADOR, COMBUSTÍVEL, MANUTENÇÃO E ACESSÓRIOS PARA SERVIÇOS ELÉTRICOS E IÇAMENTO DE CARGAS (CINTAS, CESTA DUPLA, CABOS, APOIOS DE MADEIRA, ENTRE OUTROS) - HORA PRODUTIVA</v>
      </c>
      <c r="D184" s="137" t="str">
        <f>VLOOKUP(B179,'PLAN SINTÉTICA - VALORES'!$B$43:$D$100,3,0)</f>
        <v>Mês</v>
      </c>
      <c r="E184" s="138">
        <v>1</v>
      </c>
      <c r="F184" s="138"/>
      <c r="G184" s="140">
        <f>TRUNC((F184*E184),2)</f>
        <v>0</v>
      </c>
      <c r="H184" s="141"/>
      <c r="I184" s="138"/>
      <c r="J184" s="199"/>
    </row>
    <row r="185" spans="2:10" x14ac:dyDescent="0.25">
      <c r="B185" s="203"/>
      <c r="C185" s="203"/>
      <c r="D185" s="203"/>
      <c r="E185" s="203"/>
      <c r="F185" s="203"/>
      <c r="G185" s="203"/>
      <c r="H185" s="203"/>
      <c r="I185" s="203"/>
      <c r="J185" s="203"/>
    </row>
    <row r="186" spans="2:10" x14ac:dyDescent="0.25">
      <c r="B186" s="144" t="s">
        <v>48</v>
      </c>
      <c r="C186" s="145" t="s">
        <v>257</v>
      </c>
      <c r="D186" s="145"/>
      <c r="E186" s="145"/>
      <c r="F186" s="145"/>
      <c r="G186" s="146">
        <f>SUM(G187:G188)</f>
        <v>0</v>
      </c>
      <c r="H186" s="145"/>
      <c r="I186" s="145"/>
      <c r="J186" s="145"/>
    </row>
    <row r="187" spans="2:10" x14ac:dyDescent="0.25">
      <c r="B187" s="135"/>
      <c r="C187" s="136"/>
      <c r="D187" s="137"/>
      <c r="E187" s="138"/>
      <c r="F187" s="139"/>
      <c r="G187" s="140"/>
      <c r="H187" s="141"/>
      <c r="I187" s="142"/>
      <c r="J187" s="143"/>
    </row>
    <row r="188" spans="2:10" x14ac:dyDescent="0.25">
      <c r="B188" s="148"/>
      <c r="C188" s="149"/>
      <c r="D188" s="150"/>
      <c r="E188" s="151"/>
      <c r="F188" s="152"/>
      <c r="G188" s="153"/>
      <c r="H188" s="154"/>
      <c r="I188" s="155"/>
      <c r="J188" s="156"/>
    </row>
    <row r="189" spans="2:10" ht="15" customHeight="1" x14ac:dyDescent="0.25">
      <c r="B189" s="452" t="s">
        <v>258</v>
      </c>
      <c r="C189" s="452"/>
      <c r="D189" s="452"/>
      <c r="E189" s="452"/>
      <c r="F189" s="452"/>
      <c r="G189" s="169">
        <f>G181+G183+G186</f>
        <v>0</v>
      </c>
      <c r="H189" s="200">
        <f>$H$21</f>
        <v>0</v>
      </c>
      <c r="I189" s="354"/>
      <c r="J189" s="354">
        <f>TRUNC(G189*H189,2)+G189</f>
        <v>0</v>
      </c>
    </row>
    <row r="191" spans="2:10" ht="60" x14ac:dyDescent="0.25">
      <c r="B191" s="121" t="s">
        <v>65</v>
      </c>
      <c r="C191" s="201" t="str">
        <f>VLOOKUP(B191,'PLAN SINTÉTICA - VALORES'!$B$43:$C$149,2,0)</f>
        <v>LOCAÇÃO DE GUINDAUTO HIDRÁULICO VEICULAR TIPO MUNCK CAPACIDADE DE 10T, ALCANCE DA LANÇA 15 M, INCL OPERADOR, COMBUSTÍVEL, MANUTENÇÃO E ACESSÓRIOS PARA SERVIÇOS ELÉTRICOS (CINTAS, CESTA DUPLA, CABOS, APOIOS DE MADEIRA, ENTRE OUTROS) - HORA PRODUTIVA</v>
      </c>
      <c r="D191" s="201"/>
      <c r="E191" s="201"/>
      <c r="F191" s="201"/>
      <c r="G191" s="201"/>
      <c r="H191" s="122"/>
      <c r="I191" s="123"/>
      <c r="J191" s="198"/>
    </row>
    <row r="192" spans="2:10" ht="15.75" thickBot="1" x14ac:dyDescent="0.3">
      <c r="B192" s="124" t="s">
        <v>8</v>
      </c>
      <c r="C192" s="124" t="s">
        <v>9</v>
      </c>
      <c r="D192" s="124" t="s">
        <v>10</v>
      </c>
      <c r="E192" s="124" t="s">
        <v>11</v>
      </c>
      <c r="F192" s="125" t="s">
        <v>253</v>
      </c>
      <c r="G192" s="125" t="s">
        <v>254</v>
      </c>
      <c r="H192" s="126" t="s">
        <v>255</v>
      </c>
      <c r="I192" s="450" t="s">
        <v>15</v>
      </c>
      <c r="J192" s="451"/>
    </row>
    <row r="193" spans="2:10" ht="15.75" thickTop="1" x14ac:dyDescent="0.25">
      <c r="B193" s="127" t="s">
        <v>17</v>
      </c>
      <c r="C193" s="128" t="s">
        <v>259</v>
      </c>
      <c r="D193" s="129"/>
      <c r="E193" s="130"/>
      <c r="F193" s="130"/>
      <c r="G193" s="131">
        <f>G194</f>
        <v>0</v>
      </c>
      <c r="H193" s="132"/>
      <c r="I193" s="133"/>
      <c r="J193" s="134"/>
    </row>
    <row r="194" spans="2:10" x14ac:dyDescent="0.25">
      <c r="B194" s="135"/>
      <c r="C194" s="136"/>
      <c r="D194" s="137"/>
      <c r="E194" s="138"/>
      <c r="F194" s="139"/>
      <c r="G194" s="140"/>
      <c r="H194" s="141"/>
      <c r="I194" s="142"/>
      <c r="J194" s="142"/>
    </row>
    <row r="195" spans="2:10" x14ac:dyDescent="0.25">
      <c r="B195" s="144" t="s">
        <v>37</v>
      </c>
      <c r="C195" s="145" t="s">
        <v>256</v>
      </c>
      <c r="D195" s="145"/>
      <c r="E195" s="145"/>
      <c r="F195" s="145"/>
      <c r="G195" s="146">
        <f>SUM(G196:G196)</f>
        <v>0</v>
      </c>
      <c r="H195" s="147"/>
      <c r="I195" s="145"/>
      <c r="J195" s="145"/>
    </row>
    <row r="196" spans="2:10" ht="60" x14ac:dyDescent="0.25">
      <c r="B196" s="135"/>
      <c r="C196" s="136" t="str">
        <f>C191</f>
        <v>LOCAÇÃO DE GUINDAUTO HIDRÁULICO VEICULAR TIPO MUNCK CAPACIDADE DE 10T, ALCANCE DA LANÇA 15 M, INCL OPERADOR, COMBUSTÍVEL, MANUTENÇÃO E ACESSÓRIOS PARA SERVIÇOS ELÉTRICOS (CINTAS, CESTA DUPLA, CABOS, APOIOS DE MADEIRA, ENTRE OUTROS) - HORA PRODUTIVA</v>
      </c>
      <c r="D196" s="137" t="str">
        <f>VLOOKUP(B191,'PLAN SINTÉTICA - VALORES'!$B$43:$D$100,3,0)</f>
        <v>dia</v>
      </c>
      <c r="E196" s="138">
        <v>1</v>
      </c>
      <c r="F196" s="138"/>
      <c r="G196" s="140">
        <f>TRUNC((F196*E196),2)</f>
        <v>0</v>
      </c>
      <c r="H196" s="141"/>
      <c r="I196" s="138"/>
      <c r="J196" s="199"/>
    </row>
    <row r="197" spans="2:10" x14ac:dyDescent="0.25">
      <c r="B197" s="203"/>
      <c r="C197" s="203"/>
      <c r="D197" s="203"/>
      <c r="E197" s="203"/>
      <c r="F197" s="203"/>
      <c r="G197" s="203"/>
      <c r="H197" s="203"/>
      <c r="I197" s="203"/>
      <c r="J197" s="203"/>
    </row>
    <row r="198" spans="2:10" x14ac:dyDescent="0.25">
      <c r="B198" s="144" t="s">
        <v>48</v>
      </c>
      <c r="C198" s="145" t="s">
        <v>257</v>
      </c>
      <c r="D198" s="145"/>
      <c r="E198" s="145"/>
      <c r="F198" s="145"/>
      <c r="G198" s="146">
        <f>SUM(G199:G200)</f>
        <v>0</v>
      </c>
      <c r="H198" s="145"/>
      <c r="I198" s="145"/>
      <c r="J198" s="145"/>
    </row>
    <row r="199" spans="2:10" x14ac:dyDescent="0.25">
      <c r="B199" s="135"/>
      <c r="C199" s="136"/>
      <c r="D199" s="137"/>
      <c r="E199" s="138"/>
      <c r="F199" s="139"/>
      <c r="G199" s="140"/>
      <c r="H199" s="141"/>
      <c r="I199" s="142"/>
      <c r="J199" s="143"/>
    </row>
    <row r="200" spans="2:10" x14ac:dyDescent="0.25">
      <c r="B200" s="148"/>
      <c r="C200" s="149"/>
      <c r="D200" s="150"/>
      <c r="E200" s="151"/>
      <c r="F200" s="152"/>
      <c r="G200" s="153"/>
      <c r="H200" s="154"/>
      <c r="I200" s="155"/>
      <c r="J200" s="156"/>
    </row>
    <row r="201" spans="2:10" ht="15" customHeight="1" x14ac:dyDescent="0.25">
      <c r="B201" s="452" t="s">
        <v>258</v>
      </c>
      <c r="C201" s="452"/>
      <c r="D201" s="452"/>
      <c r="E201" s="452"/>
      <c r="F201" s="452"/>
      <c r="G201" s="169">
        <f>G193+G195+G198</f>
        <v>0</v>
      </c>
      <c r="H201" s="200">
        <f>$H$21</f>
        <v>0</v>
      </c>
      <c r="I201" s="354"/>
      <c r="J201" s="354">
        <f>TRUNC(G201*H201,2)+G201</f>
        <v>0</v>
      </c>
    </row>
    <row r="203" spans="2:10" ht="48" x14ac:dyDescent="0.25">
      <c r="B203" s="121" t="s">
        <v>66</v>
      </c>
      <c r="C203" s="201" t="str">
        <f>VLOOKUP(B203,'PLAN SINTÉTICA - VALORES'!$B$43:$C$149,2,0)</f>
        <v>LOCAÇÃO DE GUINDASTE HIDRÁULICO AUTOPROPELIDO, COM LANÇA TELESCÓPICA 28,80 M, CAPACIDADE MÁXIMA 30 T, POTÊNCIA 97 KW, TRAÇÃO 4 X 4 - INCLUI MOB/DESMOBCOM OPERADOR</v>
      </c>
      <c r="D203" s="201"/>
      <c r="E203" s="201"/>
      <c r="F203" s="201"/>
      <c r="G203" s="201"/>
      <c r="H203" s="122"/>
      <c r="I203" s="123"/>
      <c r="J203" s="198"/>
    </row>
    <row r="204" spans="2:10" ht="15.75" thickBot="1" x14ac:dyDescent="0.3">
      <c r="B204" s="124" t="s">
        <v>8</v>
      </c>
      <c r="C204" s="124" t="s">
        <v>9</v>
      </c>
      <c r="D204" s="124" t="s">
        <v>10</v>
      </c>
      <c r="E204" s="124" t="s">
        <v>11</v>
      </c>
      <c r="F204" s="125" t="s">
        <v>253</v>
      </c>
      <c r="G204" s="125" t="s">
        <v>254</v>
      </c>
      <c r="H204" s="126" t="s">
        <v>255</v>
      </c>
      <c r="I204" s="450" t="s">
        <v>15</v>
      </c>
      <c r="J204" s="451"/>
    </row>
    <row r="205" spans="2:10" ht="15.75" thickTop="1" x14ac:dyDescent="0.25">
      <c r="B205" s="127" t="s">
        <v>17</v>
      </c>
      <c r="C205" s="128" t="s">
        <v>259</v>
      </c>
      <c r="D205" s="129"/>
      <c r="E205" s="130"/>
      <c r="F205" s="130"/>
      <c r="G205" s="131">
        <f>G206</f>
        <v>0</v>
      </c>
      <c r="H205" s="132"/>
      <c r="I205" s="133"/>
      <c r="J205" s="134"/>
    </row>
    <row r="206" spans="2:10" x14ac:dyDescent="0.25">
      <c r="B206" s="135"/>
      <c r="C206" s="136"/>
      <c r="D206" s="137"/>
      <c r="E206" s="138"/>
      <c r="F206" s="139"/>
      <c r="G206" s="140"/>
      <c r="H206" s="141"/>
      <c r="I206" s="142"/>
      <c r="J206" s="142"/>
    </row>
    <row r="207" spans="2:10" x14ac:dyDescent="0.25">
      <c r="B207" s="144" t="s">
        <v>37</v>
      </c>
      <c r="C207" s="145" t="s">
        <v>256</v>
      </c>
      <c r="D207" s="145"/>
      <c r="E207" s="145"/>
      <c r="F207" s="145"/>
      <c r="G207" s="146">
        <f>SUM(G208:G208)</f>
        <v>0</v>
      </c>
      <c r="H207" s="147"/>
      <c r="I207" s="145"/>
      <c r="J207" s="145"/>
    </row>
    <row r="208" spans="2:10" ht="48" x14ac:dyDescent="0.25">
      <c r="B208" s="135"/>
      <c r="C208" s="136" t="str">
        <f>C203</f>
        <v>LOCAÇÃO DE GUINDASTE HIDRÁULICO AUTOPROPELIDO, COM LANÇA TELESCÓPICA 28,80 M, CAPACIDADE MÁXIMA 30 T, POTÊNCIA 97 KW, TRAÇÃO 4 X 4 - INCLUI MOB/DESMOBCOM OPERADOR</v>
      </c>
      <c r="D208" s="137" t="str">
        <f>VLOOKUP(B203,'PLAN SINTÉTICA - VALORES'!$B$43:$D$100,3,0)</f>
        <v>dia</v>
      </c>
      <c r="E208" s="138">
        <v>1</v>
      </c>
      <c r="F208" s="138"/>
      <c r="G208" s="140">
        <f>TRUNC((F208*E208),2)</f>
        <v>0</v>
      </c>
      <c r="H208" s="141"/>
      <c r="I208" s="138"/>
      <c r="J208" s="199"/>
    </row>
    <row r="209" spans="2:10" x14ac:dyDescent="0.25">
      <c r="B209" s="203"/>
      <c r="C209" s="203"/>
      <c r="D209" s="203"/>
      <c r="E209" s="203"/>
      <c r="F209" s="203"/>
      <c r="G209" s="203"/>
      <c r="H209" s="203"/>
      <c r="I209" s="203"/>
      <c r="J209" s="203"/>
    </row>
    <row r="210" spans="2:10" x14ac:dyDescent="0.25">
      <c r="B210" s="144" t="s">
        <v>48</v>
      </c>
      <c r="C210" s="145" t="s">
        <v>257</v>
      </c>
      <c r="D210" s="145"/>
      <c r="E210" s="145"/>
      <c r="F210" s="145"/>
      <c r="G210" s="146">
        <f>SUM(G211:G212)</f>
        <v>0</v>
      </c>
      <c r="H210" s="145"/>
      <c r="I210" s="145"/>
      <c r="J210" s="145"/>
    </row>
    <row r="211" spans="2:10" x14ac:dyDescent="0.25">
      <c r="B211" s="135"/>
      <c r="C211" s="136"/>
      <c r="D211" s="137"/>
      <c r="E211" s="138"/>
      <c r="F211" s="139"/>
      <c r="G211" s="140"/>
      <c r="H211" s="141"/>
      <c r="I211" s="142"/>
      <c r="J211" s="143"/>
    </row>
    <row r="212" spans="2:10" x14ac:dyDescent="0.25">
      <c r="B212" s="148"/>
      <c r="C212" s="149"/>
      <c r="D212" s="150"/>
      <c r="E212" s="151"/>
      <c r="F212" s="152"/>
      <c r="G212" s="153"/>
      <c r="H212" s="154"/>
      <c r="I212" s="155"/>
      <c r="J212" s="156"/>
    </row>
    <row r="213" spans="2:10" ht="15" customHeight="1" x14ac:dyDescent="0.25">
      <c r="B213" s="452" t="s">
        <v>258</v>
      </c>
      <c r="C213" s="452"/>
      <c r="D213" s="452"/>
      <c r="E213" s="452"/>
      <c r="F213" s="452"/>
      <c r="G213" s="169">
        <f>G205+G207+G210</f>
        <v>0</v>
      </c>
      <c r="H213" s="200">
        <f>$H$21</f>
        <v>0</v>
      </c>
      <c r="I213" s="354"/>
      <c r="J213" s="354">
        <f>TRUNC(G213*H213,2)+G213</f>
        <v>0</v>
      </c>
    </row>
    <row r="215" spans="2:10" ht="36" x14ac:dyDescent="0.25">
      <c r="B215" s="121" t="s">
        <v>67</v>
      </c>
      <c r="C215" s="201" t="str">
        <f>VLOOKUP(B215,'PLAN SINTÉTICA - VALORES'!$B$43:$C$149,2,0)</f>
        <v>LOCAÇÃO DE GUINDASTE HIDRÁULICO AUTOPROPELIDO, COM LANÇA TELESCÓPICA 40 M, CAPACIDADE MÁXIMA 60 T, POTÊNCIA 260 KW - INCLUI MOB/DESMOB COM OPERADOR</v>
      </c>
      <c r="D215" s="201"/>
      <c r="E215" s="201"/>
      <c r="F215" s="201"/>
      <c r="G215" s="201"/>
      <c r="H215" s="122"/>
      <c r="I215" s="123"/>
      <c r="J215" s="198"/>
    </row>
    <row r="216" spans="2:10" ht="15.75" thickBot="1" x14ac:dyDescent="0.3">
      <c r="B216" s="124" t="s">
        <v>8</v>
      </c>
      <c r="C216" s="124" t="s">
        <v>9</v>
      </c>
      <c r="D216" s="124" t="s">
        <v>10</v>
      </c>
      <c r="E216" s="124" t="s">
        <v>11</v>
      </c>
      <c r="F216" s="125" t="s">
        <v>253</v>
      </c>
      <c r="G216" s="125" t="s">
        <v>254</v>
      </c>
      <c r="H216" s="126" t="s">
        <v>255</v>
      </c>
      <c r="I216" s="450" t="s">
        <v>15</v>
      </c>
      <c r="J216" s="451"/>
    </row>
    <row r="217" spans="2:10" ht="15.75" thickTop="1" x14ac:dyDescent="0.25">
      <c r="B217" s="127" t="s">
        <v>17</v>
      </c>
      <c r="C217" s="128" t="s">
        <v>259</v>
      </c>
      <c r="D217" s="129"/>
      <c r="E217" s="130"/>
      <c r="F217" s="130"/>
      <c r="G217" s="131">
        <f>G218</f>
        <v>0</v>
      </c>
      <c r="H217" s="132"/>
      <c r="I217" s="133"/>
      <c r="J217" s="134"/>
    </row>
    <row r="218" spans="2:10" x14ac:dyDescent="0.25">
      <c r="B218" s="135"/>
      <c r="C218" s="136"/>
      <c r="D218" s="137"/>
      <c r="E218" s="138"/>
      <c r="F218" s="139"/>
      <c r="G218" s="140"/>
      <c r="H218" s="141"/>
      <c r="I218" s="142"/>
      <c r="J218" s="142"/>
    </row>
    <row r="219" spans="2:10" x14ac:dyDescent="0.25">
      <c r="B219" s="144" t="s">
        <v>37</v>
      </c>
      <c r="C219" s="145" t="s">
        <v>256</v>
      </c>
      <c r="D219" s="145"/>
      <c r="E219" s="145"/>
      <c r="F219" s="145"/>
      <c r="G219" s="146">
        <f>SUM(G220:G220)</f>
        <v>0</v>
      </c>
      <c r="H219" s="147"/>
      <c r="I219" s="145"/>
      <c r="J219" s="145"/>
    </row>
    <row r="220" spans="2:10" ht="36" x14ac:dyDescent="0.25">
      <c r="B220" s="135"/>
      <c r="C220" s="136" t="str">
        <f>C215</f>
        <v>LOCAÇÃO DE GUINDASTE HIDRÁULICO AUTOPROPELIDO, COM LANÇA TELESCÓPICA 40 M, CAPACIDADE MÁXIMA 60 T, POTÊNCIA 260 KW - INCLUI MOB/DESMOB COM OPERADOR</v>
      </c>
      <c r="D220" s="137" t="str">
        <f>VLOOKUP(B215,'PLAN SINTÉTICA - VALORES'!$B$43:$D$100,3,0)</f>
        <v>dia</v>
      </c>
      <c r="E220" s="138">
        <v>1</v>
      </c>
      <c r="F220" s="138"/>
      <c r="G220" s="140">
        <f>TRUNC((F220*E220),2)</f>
        <v>0</v>
      </c>
      <c r="H220" s="141"/>
      <c r="I220" s="138"/>
      <c r="J220" s="199"/>
    </row>
    <row r="221" spans="2:10" x14ac:dyDescent="0.25">
      <c r="B221" s="203"/>
      <c r="C221" s="203"/>
      <c r="D221" s="203"/>
      <c r="E221" s="203"/>
      <c r="F221" s="203"/>
      <c r="G221" s="203"/>
      <c r="H221" s="203"/>
      <c r="I221" s="203"/>
      <c r="J221" s="203"/>
    </row>
    <row r="222" spans="2:10" x14ac:dyDescent="0.25">
      <c r="B222" s="144" t="s">
        <v>48</v>
      </c>
      <c r="C222" s="145" t="s">
        <v>257</v>
      </c>
      <c r="D222" s="145"/>
      <c r="E222" s="145"/>
      <c r="F222" s="145"/>
      <c r="G222" s="146">
        <f>SUM(G223:G224)</f>
        <v>0</v>
      </c>
      <c r="H222" s="145"/>
      <c r="I222" s="145"/>
      <c r="J222" s="145"/>
    </row>
    <row r="223" spans="2:10" x14ac:dyDescent="0.25">
      <c r="B223" s="135"/>
      <c r="C223" s="136"/>
      <c r="D223" s="137"/>
      <c r="E223" s="138"/>
      <c r="F223" s="139"/>
      <c r="G223" s="140"/>
      <c r="H223" s="141"/>
      <c r="I223" s="142"/>
      <c r="J223" s="143"/>
    </row>
    <row r="224" spans="2:10" x14ac:dyDescent="0.25">
      <c r="B224" s="148"/>
      <c r="C224" s="149"/>
      <c r="D224" s="150"/>
      <c r="E224" s="151"/>
      <c r="F224" s="152"/>
      <c r="G224" s="153"/>
      <c r="H224" s="154"/>
      <c r="I224" s="155"/>
      <c r="J224" s="156"/>
    </row>
    <row r="225" spans="2:10" ht="15" customHeight="1" x14ac:dyDescent="0.25">
      <c r="B225" s="452" t="s">
        <v>258</v>
      </c>
      <c r="C225" s="452"/>
      <c r="D225" s="452"/>
      <c r="E225" s="452"/>
      <c r="F225" s="452"/>
      <c r="G225" s="169">
        <f>G217+G219+G222</f>
        <v>0</v>
      </c>
      <c r="H225" s="200">
        <f>$H$21</f>
        <v>0</v>
      </c>
      <c r="I225" s="354"/>
      <c r="J225" s="354">
        <f>TRUNC(G225*H225,2)+G225</f>
        <v>0</v>
      </c>
    </row>
    <row r="227" spans="2:10" ht="48" x14ac:dyDescent="0.25">
      <c r="B227" s="121" t="s">
        <v>68</v>
      </c>
      <c r="C227" s="201" t="str">
        <f>VLOOKUP(B227,'PLAN SINTÉTICA - VALORES'!$B$43:$C$149,2,0)</f>
        <v>LOCAÇÃO DE GUINDASTE HIDRÁULICO AUTOPROPELIDO, COM LANÇA TELESCÓPICA 50 M, CAPAC MAXIMA 110 T, POTENCIA 350 KW, TRACAO 10 X 6 - CHP DIURNO. AF_03/2016 . - INLCUI MOB/DESMOB COM OPERADOR</v>
      </c>
      <c r="D227" s="201"/>
      <c r="E227" s="201"/>
      <c r="F227" s="201"/>
      <c r="G227" s="201"/>
      <c r="H227" s="122"/>
      <c r="I227" s="123"/>
      <c r="J227" s="198"/>
    </row>
    <row r="228" spans="2:10" ht="15.75" thickBot="1" x14ac:dyDescent="0.3">
      <c r="B228" s="124" t="s">
        <v>8</v>
      </c>
      <c r="C228" s="124" t="s">
        <v>9</v>
      </c>
      <c r="D228" s="124" t="s">
        <v>10</v>
      </c>
      <c r="E228" s="124" t="s">
        <v>11</v>
      </c>
      <c r="F228" s="125" t="s">
        <v>253</v>
      </c>
      <c r="G228" s="125" t="s">
        <v>254</v>
      </c>
      <c r="H228" s="126" t="s">
        <v>255</v>
      </c>
      <c r="I228" s="450" t="s">
        <v>15</v>
      </c>
      <c r="J228" s="451"/>
    </row>
    <row r="229" spans="2:10" ht="15.75" thickTop="1" x14ac:dyDescent="0.25">
      <c r="B229" s="127" t="s">
        <v>17</v>
      </c>
      <c r="C229" s="128" t="s">
        <v>259</v>
      </c>
      <c r="D229" s="129"/>
      <c r="E229" s="130"/>
      <c r="F229" s="130"/>
      <c r="G229" s="131">
        <f>G230</f>
        <v>0</v>
      </c>
      <c r="H229" s="132"/>
      <c r="I229" s="133"/>
      <c r="J229" s="134"/>
    </row>
    <row r="230" spans="2:10" x14ac:dyDescent="0.25">
      <c r="B230" s="135"/>
      <c r="C230" s="136"/>
      <c r="D230" s="137"/>
      <c r="E230" s="138"/>
      <c r="F230" s="139"/>
      <c r="G230" s="140"/>
      <c r="H230" s="141"/>
      <c r="I230" s="142"/>
      <c r="J230" s="142"/>
    </row>
    <row r="231" spans="2:10" x14ac:dyDescent="0.25">
      <c r="B231" s="144" t="s">
        <v>37</v>
      </c>
      <c r="C231" s="145" t="s">
        <v>256</v>
      </c>
      <c r="D231" s="145"/>
      <c r="E231" s="145"/>
      <c r="F231" s="145"/>
      <c r="G231" s="146">
        <f>SUM(G232:G232)</f>
        <v>0</v>
      </c>
      <c r="H231" s="147"/>
      <c r="I231" s="145"/>
      <c r="J231" s="145"/>
    </row>
    <row r="232" spans="2:10" ht="48" x14ac:dyDescent="0.25">
      <c r="B232" s="135"/>
      <c r="C232" s="136" t="str">
        <f>C227</f>
        <v>LOCAÇÃO DE GUINDASTE HIDRÁULICO AUTOPROPELIDO, COM LANÇA TELESCÓPICA 50 M, CAPAC MAXIMA 110 T, POTENCIA 350 KW, TRACAO 10 X 6 - CHP DIURNO. AF_03/2016 . - INLCUI MOB/DESMOB COM OPERADOR</v>
      </c>
      <c r="D232" s="137" t="str">
        <f>VLOOKUP(B227,'PLAN SINTÉTICA - VALORES'!$B$43:$D$100,3,0)</f>
        <v>dia</v>
      </c>
      <c r="E232" s="138">
        <v>1</v>
      </c>
      <c r="F232" s="138"/>
      <c r="G232" s="140">
        <f>TRUNC((F232*E232),2)</f>
        <v>0</v>
      </c>
      <c r="H232" s="141"/>
      <c r="I232" s="138"/>
      <c r="J232" s="199"/>
    </row>
    <row r="233" spans="2:10" x14ac:dyDescent="0.25">
      <c r="B233" s="203"/>
      <c r="C233" s="203"/>
      <c r="D233" s="203"/>
      <c r="E233" s="203"/>
      <c r="F233" s="203"/>
      <c r="G233" s="203"/>
      <c r="H233" s="203"/>
      <c r="I233" s="203"/>
      <c r="J233" s="203"/>
    </row>
    <row r="234" spans="2:10" x14ac:dyDescent="0.25">
      <c r="B234" s="144" t="s">
        <v>48</v>
      </c>
      <c r="C234" s="145" t="s">
        <v>257</v>
      </c>
      <c r="D234" s="145"/>
      <c r="E234" s="145"/>
      <c r="F234" s="145"/>
      <c r="G234" s="146">
        <f>SUM(G235:G236)</f>
        <v>0</v>
      </c>
      <c r="H234" s="145"/>
      <c r="I234" s="145"/>
      <c r="J234" s="145"/>
    </row>
    <row r="235" spans="2:10" x14ac:dyDescent="0.25">
      <c r="B235" s="135"/>
      <c r="C235" s="136"/>
      <c r="D235" s="137"/>
      <c r="E235" s="138"/>
      <c r="F235" s="139"/>
      <c r="G235" s="140"/>
      <c r="H235" s="141"/>
      <c r="I235" s="142"/>
      <c r="J235" s="143"/>
    </row>
    <row r="236" spans="2:10" x14ac:dyDescent="0.25">
      <c r="B236" s="148"/>
      <c r="C236" s="149"/>
      <c r="D236" s="150"/>
      <c r="E236" s="151"/>
      <c r="F236" s="152"/>
      <c r="G236" s="153"/>
      <c r="H236" s="154"/>
      <c r="I236" s="155"/>
      <c r="J236" s="156"/>
    </row>
    <row r="237" spans="2:10" ht="15" customHeight="1" x14ac:dyDescent="0.25">
      <c r="B237" s="452" t="s">
        <v>258</v>
      </c>
      <c r="C237" s="452"/>
      <c r="D237" s="452"/>
      <c r="E237" s="452"/>
      <c r="F237" s="452"/>
      <c r="G237" s="169">
        <f>G229+G231+G234</f>
        <v>0</v>
      </c>
      <c r="H237" s="200">
        <f>$H$21</f>
        <v>0</v>
      </c>
      <c r="I237" s="354"/>
      <c r="J237" s="354">
        <f>TRUNC(G237*H237,2)+G237</f>
        <v>0</v>
      </c>
    </row>
    <row r="239" spans="2:10" ht="36" x14ac:dyDescent="0.25">
      <c r="B239" s="121" t="s">
        <v>69</v>
      </c>
      <c r="C239" s="201" t="str">
        <f>VLOOKUP(B239,'PLAN SINTÉTICA - VALORES'!$B$43:$C$149,2,0)</f>
        <v>LOCAÇÃO DE GUINDASTE HIDRÁULICO AUTOPROPELIDO, COM LANÇA TELESCÓPICA , CAPACIDADE MÁXIMA 120 T. - INCLUI MOB/DESMOB COM OPERADOR</v>
      </c>
      <c r="D239" s="201"/>
      <c r="E239" s="201"/>
      <c r="F239" s="201"/>
      <c r="G239" s="201"/>
      <c r="H239" s="122"/>
      <c r="I239" s="123"/>
      <c r="J239" s="198"/>
    </row>
    <row r="240" spans="2:10" ht="15.75" thickBot="1" x14ac:dyDescent="0.3">
      <c r="B240" s="124" t="s">
        <v>8</v>
      </c>
      <c r="C240" s="124" t="s">
        <v>9</v>
      </c>
      <c r="D240" s="124" t="s">
        <v>10</v>
      </c>
      <c r="E240" s="124" t="s">
        <v>11</v>
      </c>
      <c r="F240" s="125" t="s">
        <v>253</v>
      </c>
      <c r="G240" s="125" t="s">
        <v>254</v>
      </c>
      <c r="H240" s="126" t="s">
        <v>255</v>
      </c>
      <c r="I240" s="450" t="s">
        <v>15</v>
      </c>
      <c r="J240" s="451"/>
    </row>
    <row r="241" spans="2:10" ht="15.75" thickTop="1" x14ac:dyDescent="0.25">
      <c r="B241" s="127" t="s">
        <v>17</v>
      </c>
      <c r="C241" s="128" t="s">
        <v>259</v>
      </c>
      <c r="D241" s="129"/>
      <c r="E241" s="130"/>
      <c r="F241" s="130"/>
      <c r="G241" s="131">
        <f>G242</f>
        <v>0</v>
      </c>
      <c r="H241" s="132"/>
      <c r="I241" s="133"/>
      <c r="J241" s="134"/>
    </row>
    <row r="242" spans="2:10" x14ac:dyDescent="0.25">
      <c r="B242" s="135"/>
      <c r="C242" s="136"/>
      <c r="D242" s="137"/>
      <c r="E242" s="138"/>
      <c r="F242" s="139"/>
      <c r="G242" s="140"/>
      <c r="H242" s="141"/>
      <c r="I242" s="142"/>
      <c r="J242" s="142"/>
    </row>
    <row r="243" spans="2:10" x14ac:dyDescent="0.25">
      <c r="B243" s="144" t="s">
        <v>37</v>
      </c>
      <c r="C243" s="145" t="s">
        <v>256</v>
      </c>
      <c r="D243" s="145"/>
      <c r="E243" s="145"/>
      <c r="F243" s="145"/>
      <c r="G243" s="146">
        <f>SUM(G244:G244)</f>
        <v>0</v>
      </c>
      <c r="H243" s="147"/>
      <c r="I243" s="145"/>
      <c r="J243" s="145"/>
    </row>
    <row r="244" spans="2:10" ht="36" x14ac:dyDescent="0.25">
      <c r="B244" s="135"/>
      <c r="C244" s="136" t="str">
        <f>C239</f>
        <v>LOCAÇÃO DE GUINDASTE HIDRÁULICO AUTOPROPELIDO, COM LANÇA TELESCÓPICA , CAPACIDADE MÁXIMA 120 T. - INCLUI MOB/DESMOB COM OPERADOR</v>
      </c>
      <c r="D244" s="137" t="str">
        <f>VLOOKUP(B239,'PLAN SINTÉTICA - VALORES'!$B$43:$D$100,3,0)</f>
        <v>dia</v>
      </c>
      <c r="E244" s="138">
        <v>1</v>
      </c>
      <c r="F244" s="138"/>
      <c r="G244" s="140">
        <f>TRUNC((F244*E244),2)</f>
        <v>0</v>
      </c>
      <c r="H244" s="141"/>
      <c r="I244" s="138"/>
      <c r="J244" s="199"/>
    </row>
    <row r="245" spans="2:10" x14ac:dyDescent="0.25">
      <c r="B245" s="203"/>
      <c r="C245" s="203"/>
      <c r="D245" s="203"/>
      <c r="E245" s="203"/>
      <c r="F245" s="203"/>
      <c r="G245" s="203"/>
      <c r="H245" s="203"/>
      <c r="I245" s="203"/>
      <c r="J245" s="203"/>
    </row>
    <row r="246" spans="2:10" x14ac:dyDescent="0.25">
      <c r="B246" s="144" t="s">
        <v>48</v>
      </c>
      <c r="C246" s="145" t="s">
        <v>257</v>
      </c>
      <c r="D246" s="145"/>
      <c r="E246" s="145"/>
      <c r="F246" s="145"/>
      <c r="G246" s="146">
        <f>SUM(G247:G248)</f>
        <v>0</v>
      </c>
      <c r="H246" s="145"/>
      <c r="I246" s="145"/>
      <c r="J246" s="145"/>
    </row>
    <row r="247" spans="2:10" x14ac:dyDescent="0.25">
      <c r="B247" s="135"/>
      <c r="C247" s="136"/>
      <c r="D247" s="137"/>
      <c r="E247" s="138"/>
      <c r="F247" s="139"/>
      <c r="G247" s="140"/>
      <c r="H247" s="141"/>
      <c r="I247" s="142"/>
      <c r="J247" s="143"/>
    </row>
    <row r="248" spans="2:10" x14ac:dyDescent="0.25">
      <c r="B248" s="148"/>
      <c r="C248" s="149"/>
      <c r="D248" s="150"/>
      <c r="E248" s="151"/>
      <c r="F248" s="152"/>
      <c r="G248" s="153"/>
      <c r="H248" s="154"/>
      <c r="I248" s="155"/>
      <c r="J248" s="156"/>
    </row>
    <row r="249" spans="2:10" ht="15" customHeight="1" x14ac:dyDescent="0.25">
      <c r="B249" s="452" t="s">
        <v>258</v>
      </c>
      <c r="C249" s="452"/>
      <c r="D249" s="452"/>
      <c r="E249" s="452"/>
      <c r="F249" s="452"/>
      <c r="G249" s="169">
        <f>G241+G243+G246</f>
        <v>0</v>
      </c>
      <c r="H249" s="200">
        <f>$H$21</f>
        <v>0</v>
      </c>
      <c r="I249" s="354"/>
      <c r="J249" s="354">
        <f>TRUNC(G249*H249,2)+G249</f>
        <v>0</v>
      </c>
    </row>
    <row r="251" spans="2:10" ht="24" x14ac:dyDescent="0.25">
      <c r="B251" s="121" t="s">
        <v>70</v>
      </c>
      <c r="C251" s="201" t="str">
        <f>VLOOKUP(B251,'PLAN SINTÉTICA - VALORES'!$B$43:$C$149,2,0)</f>
        <v>LOCAÇÃO DE CONTEINER ALMOXARIFADO COM 12 METROS, COM AR CONDICIONADO</v>
      </c>
      <c r="D251" s="201"/>
      <c r="E251" s="201"/>
      <c r="F251" s="201"/>
      <c r="G251" s="201"/>
      <c r="H251" s="122"/>
      <c r="I251" s="123"/>
      <c r="J251" s="198"/>
    </row>
    <row r="252" spans="2:10" ht="15.75" thickBot="1" x14ac:dyDescent="0.3">
      <c r="B252" s="124" t="s">
        <v>8</v>
      </c>
      <c r="C252" s="124" t="s">
        <v>9</v>
      </c>
      <c r="D252" s="124" t="s">
        <v>10</v>
      </c>
      <c r="E252" s="124" t="s">
        <v>11</v>
      </c>
      <c r="F252" s="125" t="s">
        <v>253</v>
      </c>
      <c r="G252" s="125" t="s">
        <v>254</v>
      </c>
      <c r="H252" s="126" t="s">
        <v>255</v>
      </c>
      <c r="I252" s="450" t="s">
        <v>15</v>
      </c>
      <c r="J252" s="451"/>
    </row>
    <row r="253" spans="2:10" ht="15.75" thickTop="1" x14ac:dyDescent="0.25">
      <c r="B253" s="127" t="s">
        <v>17</v>
      </c>
      <c r="C253" s="128" t="s">
        <v>259</v>
      </c>
      <c r="D253" s="129"/>
      <c r="E253" s="130"/>
      <c r="F253" s="130"/>
      <c r="G253" s="131">
        <f>G254</f>
        <v>0</v>
      </c>
      <c r="H253" s="132"/>
      <c r="I253" s="133"/>
      <c r="J253" s="134"/>
    </row>
    <row r="254" spans="2:10" x14ac:dyDescent="0.25">
      <c r="B254" s="135"/>
      <c r="C254" s="136"/>
      <c r="D254" s="137"/>
      <c r="E254" s="138"/>
      <c r="F254" s="139"/>
      <c r="G254" s="140"/>
      <c r="H254" s="141"/>
      <c r="I254" s="142"/>
      <c r="J254" s="142"/>
    </row>
    <row r="255" spans="2:10" x14ac:dyDescent="0.25">
      <c r="B255" s="144" t="s">
        <v>37</v>
      </c>
      <c r="C255" s="145" t="s">
        <v>256</v>
      </c>
      <c r="D255" s="145"/>
      <c r="E255" s="145"/>
      <c r="F255" s="145"/>
      <c r="G255" s="146">
        <f>SUM(G256:G256)</f>
        <v>0</v>
      </c>
      <c r="H255" s="147"/>
      <c r="I255" s="145"/>
      <c r="J255" s="145"/>
    </row>
    <row r="256" spans="2:10" ht="24" x14ac:dyDescent="0.25">
      <c r="B256" s="135"/>
      <c r="C256" s="136" t="str">
        <f>C251</f>
        <v>LOCAÇÃO DE CONTEINER ALMOXARIFADO COM 12 METROS, COM AR CONDICIONADO</v>
      </c>
      <c r="D256" s="137" t="str">
        <f>VLOOKUP(B251,'PLAN SINTÉTICA - VALORES'!$B$43:$D$100,3,0)</f>
        <v>mês</v>
      </c>
      <c r="E256" s="138">
        <v>1</v>
      </c>
      <c r="F256" s="138"/>
      <c r="G256" s="140">
        <f>TRUNC((F256*E256),2)</f>
        <v>0</v>
      </c>
      <c r="H256" s="141"/>
      <c r="I256" s="138"/>
      <c r="J256" s="199"/>
    </row>
    <row r="257" spans="2:10" x14ac:dyDescent="0.25">
      <c r="B257" s="203"/>
      <c r="C257" s="203"/>
      <c r="D257" s="203"/>
      <c r="E257" s="203"/>
      <c r="F257" s="203"/>
      <c r="G257" s="203"/>
      <c r="H257" s="203"/>
      <c r="I257" s="203"/>
      <c r="J257" s="203"/>
    </row>
    <row r="258" spans="2:10" x14ac:dyDescent="0.25">
      <c r="B258" s="144" t="s">
        <v>48</v>
      </c>
      <c r="C258" s="145" t="s">
        <v>257</v>
      </c>
      <c r="D258" s="145"/>
      <c r="E258" s="145"/>
      <c r="F258" s="145"/>
      <c r="G258" s="146">
        <f>SUM(G259:G260)</f>
        <v>0</v>
      </c>
      <c r="H258" s="145"/>
      <c r="I258" s="145"/>
      <c r="J258" s="145"/>
    </row>
    <row r="259" spans="2:10" x14ac:dyDescent="0.25">
      <c r="B259" s="135"/>
      <c r="C259" s="136"/>
      <c r="D259" s="137"/>
      <c r="E259" s="138"/>
      <c r="F259" s="139"/>
      <c r="G259" s="140"/>
      <c r="H259" s="141"/>
      <c r="I259" s="142"/>
      <c r="J259" s="143"/>
    </row>
    <row r="260" spans="2:10" x14ac:dyDescent="0.25">
      <c r="B260" s="148"/>
      <c r="C260" s="149"/>
      <c r="D260" s="150"/>
      <c r="E260" s="151"/>
      <c r="F260" s="152"/>
      <c r="G260" s="153"/>
      <c r="H260" s="154"/>
      <c r="I260" s="155"/>
      <c r="J260" s="156"/>
    </row>
    <row r="261" spans="2:10" ht="15" customHeight="1" x14ac:dyDescent="0.25">
      <c r="B261" s="452" t="s">
        <v>258</v>
      </c>
      <c r="C261" s="452"/>
      <c r="D261" s="452"/>
      <c r="E261" s="452"/>
      <c r="F261" s="452"/>
      <c r="G261" s="169">
        <f>G253+G255+G258</f>
        <v>0</v>
      </c>
      <c r="H261" s="200">
        <f>$H$21</f>
        <v>0</v>
      </c>
      <c r="I261" s="354"/>
      <c r="J261" s="354">
        <f>TRUNC(G261*H261,2)+G261</f>
        <v>0</v>
      </c>
    </row>
    <row r="263" spans="2:10" ht="24" x14ac:dyDescent="0.25">
      <c r="B263" s="121" t="s">
        <v>71</v>
      </c>
      <c r="C263" s="201" t="str">
        <f>VLOOKUP(B263,'PLAN SINTÉTICA - VALORES'!$B$43:$C$149,2,0)</f>
        <v>LOCAÇÃO DE CONTEINER TIPO VESTIÁRIO COM ARMÁRIOS E CHUVEIROS - 12 metros</v>
      </c>
      <c r="D263" s="201"/>
      <c r="E263" s="201"/>
      <c r="F263" s="201"/>
      <c r="G263" s="201"/>
      <c r="H263" s="122"/>
      <c r="I263" s="123"/>
      <c r="J263" s="198"/>
    </row>
    <row r="264" spans="2:10" ht="15.75" thickBot="1" x14ac:dyDescent="0.3">
      <c r="B264" s="124" t="s">
        <v>8</v>
      </c>
      <c r="C264" s="124" t="s">
        <v>9</v>
      </c>
      <c r="D264" s="124" t="s">
        <v>10</v>
      </c>
      <c r="E264" s="124" t="s">
        <v>11</v>
      </c>
      <c r="F264" s="125" t="s">
        <v>253</v>
      </c>
      <c r="G264" s="125" t="s">
        <v>254</v>
      </c>
      <c r="H264" s="126" t="s">
        <v>14</v>
      </c>
      <c r="I264" s="450" t="s">
        <v>15</v>
      </c>
      <c r="J264" s="451"/>
    </row>
    <row r="265" spans="2:10" ht="15.75" thickTop="1" x14ac:dyDescent="0.25">
      <c r="B265" s="127" t="s">
        <v>17</v>
      </c>
      <c r="C265" s="128" t="s">
        <v>259</v>
      </c>
      <c r="D265" s="129"/>
      <c r="E265" s="130"/>
      <c r="F265" s="130"/>
      <c r="G265" s="131">
        <f>G266</f>
        <v>0</v>
      </c>
      <c r="H265" s="132"/>
      <c r="I265" s="133"/>
      <c r="J265" s="134"/>
    </row>
    <row r="266" spans="2:10" x14ac:dyDescent="0.25">
      <c r="B266" s="135"/>
      <c r="C266" s="136"/>
      <c r="D266" s="137"/>
      <c r="E266" s="138"/>
      <c r="F266" s="139"/>
      <c r="G266" s="140"/>
      <c r="H266" s="141"/>
      <c r="I266" s="142"/>
      <c r="J266" s="142"/>
    </row>
    <row r="267" spans="2:10" x14ac:dyDescent="0.25">
      <c r="B267" s="144" t="s">
        <v>37</v>
      </c>
      <c r="C267" s="145" t="s">
        <v>256</v>
      </c>
      <c r="D267" s="145"/>
      <c r="E267" s="145"/>
      <c r="F267" s="145"/>
      <c r="G267" s="146">
        <f>SUM(G268:G268)</f>
        <v>0</v>
      </c>
      <c r="H267" s="147"/>
      <c r="I267" s="145"/>
      <c r="J267" s="145"/>
    </row>
    <row r="268" spans="2:10" ht="24" x14ac:dyDescent="0.25">
      <c r="B268" s="135"/>
      <c r="C268" s="136" t="str">
        <f>C263</f>
        <v>LOCAÇÃO DE CONTEINER TIPO VESTIÁRIO COM ARMÁRIOS E CHUVEIROS - 12 metros</v>
      </c>
      <c r="D268" s="137" t="str">
        <f>VLOOKUP(B263,'PLAN SINTÉTICA - VALORES'!$B$43:$D$100,3,0)</f>
        <v>mês</v>
      </c>
      <c r="E268" s="138">
        <v>1</v>
      </c>
      <c r="F268" s="138"/>
      <c r="G268" s="140">
        <f>TRUNC((F268*E268),2)</f>
        <v>0</v>
      </c>
      <c r="H268" s="141"/>
      <c r="I268" s="138"/>
      <c r="J268" s="199"/>
    </row>
    <row r="269" spans="2:10" x14ac:dyDescent="0.25">
      <c r="B269" s="203"/>
      <c r="C269" s="203"/>
      <c r="D269" s="203"/>
      <c r="E269" s="203"/>
      <c r="F269" s="203"/>
      <c r="G269" s="203"/>
      <c r="H269" s="203"/>
      <c r="I269" s="203"/>
      <c r="J269" s="203"/>
    </row>
    <row r="270" spans="2:10" x14ac:dyDescent="0.25">
      <c r="B270" s="144" t="s">
        <v>48</v>
      </c>
      <c r="C270" s="145" t="s">
        <v>257</v>
      </c>
      <c r="D270" s="145"/>
      <c r="E270" s="145"/>
      <c r="F270" s="145"/>
      <c r="G270" s="146">
        <f>SUM(G271:G272)</f>
        <v>0</v>
      </c>
      <c r="H270" s="145"/>
      <c r="I270" s="145"/>
      <c r="J270" s="145"/>
    </row>
    <row r="271" spans="2:10" x14ac:dyDescent="0.25">
      <c r="B271" s="135"/>
      <c r="C271" s="136"/>
      <c r="D271" s="137"/>
      <c r="E271" s="138"/>
      <c r="F271" s="139"/>
      <c r="G271" s="140"/>
      <c r="H271" s="141"/>
      <c r="I271" s="142"/>
      <c r="J271" s="143"/>
    </row>
    <row r="272" spans="2:10" x14ac:dyDescent="0.25">
      <c r="B272" s="148"/>
      <c r="C272" s="149"/>
      <c r="D272" s="150"/>
      <c r="E272" s="151"/>
      <c r="F272" s="152"/>
      <c r="G272" s="153"/>
      <c r="H272" s="154"/>
      <c r="I272" s="155"/>
      <c r="J272" s="156"/>
    </row>
    <row r="273" spans="2:10" ht="15" customHeight="1" x14ac:dyDescent="0.25">
      <c r="B273" s="452" t="s">
        <v>258</v>
      </c>
      <c r="C273" s="452"/>
      <c r="D273" s="452"/>
      <c r="E273" s="452"/>
      <c r="F273" s="452"/>
      <c r="G273" s="169">
        <f>G265+G267+G270</f>
        <v>0</v>
      </c>
      <c r="H273" s="200">
        <f>$H$21</f>
        <v>0</v>
      </c>
      <c r="I273" s="354"/>
      <c r="J273" s="354">
        <f>TRUNC(G273*H273,2)+G273</f>
        <v>0</v>
      </c>
    </row>
    <row r="275" spans="2:10" ht="36" x14ac:dyDescent="0.25">
      <c r="B275" s="121" t="s">
        <v>72</v>
      </c>
      <c r="C275" s="201" t="str">
        <f>VLOOKUP(B275,'PLAN SINTÉTICA - VALORES'!$B$43:$C$149,2,0)</f>
        <v>LOCAÇÃO MENSAL DE MICRO-ÔNIBUS COM 28 LUGARES PARA TRANSPORTE DE FUNCIONÁRIOS, INCLUSIVE COMBUSTÍVEL E MOTORISTA</v>
      </c>
      <c r="D275" s="201"/>
      <c r="E275" s="201"/>
      <c r="F275" s="201"/>
      <c r="G275" s="201"/>
      <c r="H275" s="122"/>
      <c r="I275" s="123"/>
      <c r="J275" s="198"/>
    </row>
    <row r="276" spans="2:10" ht="15.75" thickBot="1" x14ac:dyDescent="0.3">
      <c r="B276" s="124" t="s">
        <v>8</v>
      </c>
      <c r="C276" s="124" t="s">
        <v>9</v>
      </c>
      <c r="D276" s="124" t="s">
        <v>10</v>
      </c>
      <c r="E276" s="124" t="s">
        <v>11</v>
      </c>
      <c r="F276" s="125" t="s">
        <v>253</v>
      </c>
      <c r="G276" s="125" t="s">
        <v>254</v>
      </c>
      <c r="H276" s="126" t="s">
        <v>255</v>
      </c>
      <c r="I276" s="450" t="s">
        <v>15</v>
      </c>
      <c r="J276" s="451"/>
    </row>
    <row r="277" spans="2:10" ht="15.75" thickTop="1" x14ac:dyDescent="0.25">
      <c r="B277" s="127" t="s">
        <v>17</v>
      </c>
      <c r="C277" s="128" t="s">
        <v>259</v>
      </c>
      <c r="D277" s="129"/>
      <c r="E277" s="130"/>
      <c r="F277" s="130"/>
      <c r="G277" s="131">
        <f>G278</f>
        <v>0</v>
      </c>
      <c r="H277" s="132"/>
      <c r="I277" s="133"/>
      <c r="J277" s="134"/>
    </row>
    <row r="278" spans="2:10" x14ac:dyDescent="0.25">
      <c r="B278" s="135"/>
      <c r="C278" s="136" t="s">
        <v>476</v>
      </c>
      <c r="D278" s="137" t="str">
        <f>VLOOKUP(B275,'PLAN SINTÉTICA - VALORES'!$B$43:$D$100,3,0)</f>
        <v>mês</v>
      </c>
      <c r="E278" s="138">
        <v>1</v>
      </c>
      <c r="F278" s="139"/>
      <c r="G278" s="140">
        <f>TRUNC((F278*E278),2)</f>
        <v>0</v>
      </c>
      <c r="H278" s="141"/>
      <c r="I278" s="142"/>
      <c r="J278" s="142"/>
    </row>
    <row r="279" spans="2:10" x14ac:dyDescent="0.25">
      <c r="B279" s="144" t="s">
        <v>37</v>
      </c>
      <c r="C279" s="145" t="s">
        <v>256</v>
      </c>
      <c r="D279" s="145"/>
      <c r="E279" s="145"/>
      <c r="F279" s="145"/>
      <c r="G279" s="146">
        <f>SUM(G280:G280)</f>
        <v>0</v>
      </c>
      <c r="H279" s="147"/>
      <c r="I279" s="145"/>
      <c r="J279" s="145"/>
    </row>
    <row r="280" spans="2:10" ht="36" x14ac:dyDescent="0.25">
      <c r="B280" s="135"/>
      <c r="C280" s="136" t="str">
        <f>C275</f>
        <v>LOCAÇÃO MENSAL DE MICRO-ÔNIBUS COM 28 LUGARES PARA TRANSPORTE DE FUNCIONÁRIOS, INCLUSIVE COMBUSTÍVEL E MOTORISTA</v>
      </c>
      <c r="D280" s="137" t="str">
        <f>VLOOKUP(B275,'PLAN SINTÉTICA - VALORES'!$B$43:$D$100,3,0)</f>
        <v>mês</v>
      </c>
      <c r="E280" s="138">
        <v>1</v>
      </c>
      <c r="F280" s="138"/>
      <c r="G280" s="140">
        <f>TRUNC((F280*E280),2)</f>
        <v>0</v>
      </c>
      <c r="H280" s="141"/>
      <c r="I280" s="138"/>
      <c r="J280" s="199"/>
    </row>
    <row r="281" spans="2:10" x14ac:dyDescent="0.25">
      <c r="B281" s="203"/>
      <c r="C281" s="203"/>
      <c r="D281" s="203"/>
      <c r="E281" s="203"/>
      <c r="F281" s="203"/>
      <c r="G281" s="203"/>
      <c r="H281" s="203"/>
      <c r="I281" s="203"/>
      <c r="J281" s="203"/>
    </row>
    <row r="282" spans="2:10" x14ac:dyDescent="0.25">
      <c r="B282" s="144" t="s">
        <v>48</v>
      </c>
      <c r="C282" s="145" t="s">
        <v>257</v>
      </c>
      <c r="D282" s="145"/>
      <c r="E282" s="145"/>
      <c r="F282" s="145"/>
      <c r="G282" s="146">
        <f>SUM(G283:G284)</f>
        <v>0</v>
      </c>
      <c r="H282" s="145"/>
      <c r="I282" s="145"/>
      <c r="J282" s="145"/>
    </row>
    <row r="283" spans="2:10" x14ac:dyDescent="0.25">
      <c r="B283" s="135"/>
      <c r="C283" s="136" t="s">
        <v>477</v>
      </c>
      <c r="D283" s="137" t="s">
        <v>478</v>
      </c>
      <c r="E283" s="138">
        <v>900</v>
      </c>
      <c r="F283" s="139"/>
      <c r="G283" s="140">
        <f>TRUNC((F283*E283),2)</f>
        <v>0</v>
      </c>
      <c r="H283" s="141"/>
      <c r="I283" s="142"/>
      <c r="J283" s="142"/>
    </row>
    <row r="284" spans="2:10" x14ac:dyDescent="0.25">
      <c r="B284" s="148"/>
      <c r="C284" s="149"/>
      <c r="D284" s="150"/>
      <c r="E284" s="151"/>
      <c r="F284" s="152"/>
      <c r="G284" s="153"/>
      <c r="H284" s="154"/>
      <c r="I284" s="155"/>
      <c r="J284" s="156"/>
    </row>
    <row r="285" spans="2:10" ht="15" customHeight="1" x14ac:dyDescent="0.25">
      <c r="B285" s="452" t="s">
        <v>258</v>
      </c>
      <c r="C285" s="452"/>
      <c r="D285" s="452"/>
      <c r="E285" s="452"/>
      <c r="F285" s="452"/>
      <c r="G285" s="169">
        <f>G277+G279+G282</f>
        <v>0</v>
      </c>
      <c r="H285" s="200">
        <f>$H$21</f>
        <v>0</v>
      </c>
      <c r="I285" s="354"/>
      <c r="J285" s="354">
        <f>TRUNC(G285*H285,2)+G285</f>
        <v>0</v>
      </c>
    </row>
    <row r="288" spans="2:10" ht="60" x14ac:dyDescent="0.25">
      <c r="B288" s="121" t="s">
        <v>73</v>
      </c>
      <c r="C288" s="201" t="str">
        <f>VLOOKUP(B288,'PLAN SINTÉTICA - VALORES'!$B$43:$C$149,2,0)</f>
        <v>RETROESCAVADEIRA SOBRE RODAS COM CARREGADEIRA, TRAÇÃO 4X2, POTÊNCIA LÍQ. 79 HP, CAÇAMBA CARREG. CAP. MÍN. 1 M3, CAÇAMBA RETRO CAP. 0,20 M3, PESO OPERACIONAL MÍN. 6.570 KG, PROFUNDIDADE ESCAVAÇÃO MÁX. 4,37 M - INCL MOB / DESMOB</v>
      </c>
      <c r="D288" s="201"/>
      <c r="E288" s="201"/>
      <c r="F288" s="201"/>
      <c r="G288" s="201"/>
      <c r="H288" s="122"/>
      <c r="I288" s="123"/>
      <c r="J288" s="198"/>
    </row>
    <row r="289" spans="2:10" ht="15.75" thickBot="1" x14ac:dyDescent="0.3">
      <c r="B289" s="124" t="s">
        <v>8</v>
      </c>
      <c r="C289" s="124" t="s">
        <v>9</v>
      </c>
      <c r="D289" s="124" t="s">
        <v>10</v>
      </c>
      <c r="E289" s="124" t="s">
        <v>11</v>
      </c>
      <c r="F289" s="125" t="s">
        <v>253</v>
      </c>
      <c r="G289" s="125" t="s">
        <v>254</v>
      </c>
      <c r="H289" s="126" t="s">
        <v>255</v>
      </c>
      <c r="I289" s="450" t="s">
        <v>15</v>
      </c>
      <c r="J289" s="451"/>
    </row>
    <row r="290" spans="2:10" ht="15.75" thickTop="1" x14ac:dyDescent="0.25">
      <c r="B290" s="127" t="s">
        <v>17</v>
      </c>
      <c r="C290" s="128" t="s">
        <v>259</v>
      </c>
      <c r="D290" s="129"/>
      <c r="E290" s="130"/>
      <c r="F290" s="130"/>
      <c r="G290" s="131">
        <f>G291</f>
        <v>0</v>
      </c>
      <c r="H290" s="132"/>
      <c r="I290" s="133"/>
      <c r="J290" s="134"/>
    </row>
    <row r="291" spans="2:10" x14ac:dyDescent="0.25">
      <c r="B291" s="135"/>
      <c r="C291" s="136"/>
      <c r="D291" s="137"/>
      <c r="E291" s="138"/>
      <c r="F291" s="139"/>
      <c r="G291" s="140"/>
      <c r="H291" s="141"/>
      <c r="I291" s="142"/>
      <c r="J291" s="142"/>
    </row>
    <row r="292" spans="2:10" x14ac:dyDescent="0.25">
      <c r="B292" s="144" t="s">
        <v>37</v>
      </c>
      <c r="C292" s="145" t="s">
        <v>256</v>
      </c>
      <c r="D292" s="145"/>
      <c r="E292" s="145"/>
      <c r="F292" s="145"/>
      <c r="G292" s="146">
        <f>SUM(G293:G293)</f>
        <v>0</v>
      </c>
      <c r="H292" s="147"/>
      <c r="I292" s="145"/>
      <c r="J292" s="145"/>
    </row>
    <row r="293" spans="2:10" ht="60" x14ac:dyDescent="0.25">
      <c r="B293" s="135"/>
      <c r="C293" s="136" t="str">
        <f>C288</f>
        <v>RETROESCAVADEIRA SOBRE RODAS COM CARREGADEIRA, TRAÇÃO 4X2, POTÊNCIA LÍQ. 79 HP, CAÇAMBA CARREG. CAP. MÍN. 1 M3, CAÇAMBA RETRO CAP. 0,20 M3, PESO OPERACIONAL MÍN. 6.570 KG, PROFUNDIDADE ESCAVAÇÃO MÁX. 4,37 M - INCL MOB / DESMOB</v>
      </c>
      <c r="D293" s="137" t="str">
        <f>VLOOKUP(B288,'PLAN SINTÉTICA - VALORES'!$B$43:$D$100,3,0)</f>
        <v>h</v>
      </c>
      <c r="E293" s="138">
        <v>1</v>
      </c>
      <c r="F293" s="138"/>
      <c r="G293" s="140">
        <f>TRUNC((F293*E293),2)</f>
        <v>0</v>
      </c>
      <c r="H293" s="141"/>
      <c r="I293" s="138"/>
      <c r="J293" s="199"/>
    </row>
    <row r="294" spans="2:10" x14ac:dyDescent="0.25">
      <c r="B294" s="203"/>
      <c r="C294" s="203"/>
      <c r="D294" s="203"/>
      <c r="E294" s="203"/>
      <c r="F294" s="203"/>
      <c r="G294" s="203"/>
      <c r="H294" s="203"/>
      <c r="I294" s="203"/>
      <c r="J294" s="203"/>
    </row>
    <row r="295" spans="2:10" x14ac:dyDescent="0.25">
      <c r="B295" s="144" t="s">
        <v>48</v>
      </c>
      <c r="C295" s="145" t="s">
        <v>257</v>
      </c>
      <c r="D295" s="145"/>
      <c r="E295" s="145"/>
      <c r="F295" s="145"/>
      <c r="G295" s="146">
        <f>SUM(G296:G297)</f>
        <v>0</v>
      </c>
      <c r="H295" s="145"/>
      <c r="I295" s="145"/>
      <c r="J295" s="145"/>
    </row>
    <row r="296" spans="2:10" x14ac:dyDescent="0.25">
      <c r="B296" s="135"/>
      <c r="C296" s="136"/>
      <c r="D296" s="137"/>
      <c r="E296" s="138"/>
      <c r="F296" s="139"/>
      <c r="G296" s="140"/>
      <c r="H296" s="141"/>
      <c r="I296" s="142"/>
      <c r="J296" s="143"/>
    </row>
    <row r="297" spans="2:10" x14ac:dyDescent="0.25">
      <c r="B297" s="148"/>
      <c r="C297" s="149"/>
      <c r="D297" s="150"/>
      <c r="E297" s="151"/>
      <c r="F297" s="152"/>
      <c r="G297" s="153"/>
      <c r="H297" s="154"/>
      <c r="I297" s="155"/>
      <c r="J297" s="156"/>
    </row>
    <row r="298" spans="2:10" ht="15" customHeight="1" x14ac:dyDescent="0.25">
      <c r="B298" s="452" t="s">
        <v>258</v>
      </c>
      <c r="C298" s="452"/>
      <c r="D298" s="452"/>
      <c r="E298" s="452"/>
      <c r="F298" s="452"/>
      <c r="G298" s="169">
        <f>G290+G292+G295</f>
        <v>0</v>
      </c>
      <c r="H298" s="200">
        <f>$H$21</f>
        <v>0</v>
      </c>
      <c r="I298" s="354"/>
      <c r="J298" s="354">
        <f>TRUNC(G298*H298,2)+G298</f>
        <v>0</v>
      </c>
    </row>
    <row r="300" spans="2:10" ht="31.5" customHeight="1" x14ac:dyDescent="0.25">
      <c r="B300" s="121" t="s">
        <v>74</v>
      </c>
      <c r="C300" s="201" t="str">
        <f>VLOOKUP(B300,'PLAN SINTÉTICA - VALORES'!$B$43:$C$149,2,0)</f>
        <v>LOCACAO - PICK UP 4x4 (DIESEL), 4 PORTAS, TIPO HILUX, INCLUINDO COMBUSTIVEL, REBOQUE E MANUTENÇÃO</v>
      </c>
      <c r="D300" s="201"/>
      <c r="E300" s="201"/>
      <c r="F300" s="201"/>
      <c r="G300" s="201"/>
      <c r="H300" s="122"/>
      <c r="I300" s="123"/>
      <c r="J300" s="198"/>
    </row>
    <row r="301" spans="2:10" ht="15.75" thickBot="1" x14ac:dyDescent="0.3">
      <c r="B301" s="124" t="s">
        <v>8</v>
      </c>
      <c r="C301" s="124" t="s">
        <v>9</v>
      </c>
      <c r="D301" s="124" t="s">
        <v>10</v>
      </c>
      <c r="E301" s="124" t="s">
        <v>11</v>
      </c>
      <c r="F301" s="125" t="s">
        <v>253</v>
      </c>
      <c r="G301" s="125" t="s">
        <v>254</v>
      </c>
      <c r="H301" s="126" t="s">
        <v>255</v>
      </c>
      <c r="I301" s="450" t="s">
        <v>15</v>
      </c>
      <c r="J301" s="451"/>
    </row>
    <row r="302" spans="2:10" ht="15.75" thickTop="1" x14ac:dyDescent="0.25">
      <c r="B302" s="127" t="s">
        <v>17</v>
      </c>
      <c r="C302" s="128" t="s">
        <v>259</v>
      </c>
      <c r="D302" s="129"/>
      <c r="E302" s="130"/>
      <c r="F302" s="130"/>
      <c r="G302" s="131">
        <f>G303</f>
        <v>0</v>
      </c>
      <c r="H302" s="132"/>
      <c r="I302" s="133"/>
      <c r="J302" s="134"/>
    </row>
    <row r="303" spans="2:10" x14ac:dyDescent="0.25">
      <c r="B303" s="135"/>
      <c r="C303" s="136"/>
      <c r="D303" s="137"/>
      <c r="E303" s="138"/>
      <c r="F303" s="139"/>
      <c r="G303" s="140"/>
      <c r="H303" s="141"/>
      <c r="I303" s="142"/>
      <c r="J303" s="142"/>
    </row>
    <row r="304" spans="2:10" x14ac:dyDescent="0.25">
      <c r="B304" s="144" t="s">
        <v>37</v>
      </c>
      <c r="C304" s="145" t="s">
        <v>256</v>
      </c>
      <c r="D304" s="145"/>
      <c r="E304" s="145"/>
      <c r="F304" s="145"/>
      <c r="G304" s="146">
        <f>SUM(G305:G305)</f>
        <v>0</v>
      </c>
      <c r="H304" s="147"/>
      <c r="I304" s="145"/>
      <c r="J304" s="145"/>
    </row>
    <row r="305" spans="2:10" ht="24" x14ac:dyDescent="0.25">
      <c r="B305" s="135"/>
      <c r="C305" s="136" t="str">
        <f>C300</f>
        <v>LOCACAO - PICK UP 4x4 (DIESEL), 4 PORTAS, TIPO HILUX, INCLUINDO COMBUSTIVEL, REBOQUE E MANUTENÇÃO</v>
      </c>
      <c r="D305" s="137" t="str">
        <f>VLOOKUP(B300,'PLAN SINTÉTICA - VALORES'!$B$43:$D$100,3,0)</f>
        <v>mês</v>
      </c>
      <c r="E305" s="138">
        <v>1</v>
      </c>
      <c r="F305" s="138"/>
      <c r="G305" s="140">
        <f>TRUNC((F305*E305),2)</f>
        <v>0</v>
      </c>
      <c r="H305" s="141"/>
      <c r="I305" s="138"/>
      <c r="J305" s="199"/>
    </row>
    <row r="306" spans="2:10" x14ac:dyDescent="0.25">
      <c r="B306" s="203"/>
      <c r="C306" s="203"/>
      <c r="D306" s="203"/>
      <c r="E306" s="203"/>
      <c r="F306" s="203"/>
      <c r="G306" s="203"/>
      <c r="H306" s="203"/>
      <c r="I306" s="203"/>
      <c r="J306" s="203"/>
    </row>
    <row r="307" spans="2:10" x14ac:dyDescent="0.25">
      <c r="B307" s="144" t="s">
        <v>48</v>
      </c>
      <c r="C307" s="145" t="s">
        <v>257</v>
      </c>
      <c r="D307" s="145"/>
      <c r="E307" s="145"/>
      <c r="F307" s="145"/>
      <c r="G307" s="146">
        <f>SUM(G308:G309)</f>
        <v>0</v>
      </c>
      <c r="H307" s="145"/>
      <c r="I307" s="145"/>
      <c r="J307" s="145"/>
    </row>
    <row r="308" spans="2:10" x14ac:dyDescent="0.25">
      <c r="B308" s="135"/>
      <c r="C308" s="136"/>
      <c r="D308" s="137"/>
      <c r="E308" s="138"/>
      <c r="F308" s="139"/>
      <c r="G308" s="140"/>
      <c r="H308" s="141"/>
      <c r="I308" s="142"/>
      <c r="J308" s="143"/>
    </row>
    <row r="309" spans="2:10" x14ac:dyDescent="0.25">
      <c r="B309" s="148"/>
      <c r="C309" s="149"/>
      <c r="D309" s="150"/>
      <c r="E309" s="151"/>
      <c r="F309" s="152"/>
      <c r="G309" s="153"/>
      <c r="H309" s="154"/>
      <c r="I309" s="155"/>
      <c r="J309" s="156"/>
    </row>
    <row r="310" spans="2:10" ht="15" customHeight="1" x14ac:dyDescent="0.25">
      <c r="B310" s="452" t="s">
        <v>258</v>
      </c>
      <c r="C310" s="452"/>
      <c r="D310" s="452"/>
      <c r="E310" s="452"/>
      <c r="F310" s="452"/>
      <c r="G310" s="169">
        <f>G302+G304+G307</f>
        <v>0</v>
      </c>
      <c r="H310" s="200">
        <f>$H$21</f>
        <v>0</v>
      </c>
      <c r="I310" s="354"/>
      <c r="J310" s="354">
        <f>TRUNC(G310*H310,2)+G310</f>
        <v>0</v>
      </c>
    </row>
    <row r="312" spans="2:10" ht="29.25" customHeight="1" x14ac:dyDescent="0.25">
      <c r="B312" s="121" t="s">
        <v>75</v>
      </c>
      <c r="C312" s="201" t="str">
        <f>VLOOKUP(B312,'PLAN SINTÉTICA - VALORES'!$B$43:$C$149,2,0)</f>
        <v>MEGÔMETRO DIGITAL 10 KV - FORNECIMENTO</v>
      </c>
      <c r="D312" s="201"/>
      <c r="E312" s="201"/>
      <c r="F312" s="201"/>
      <c r="G312" s="201"/>
      <c r="H312" s="122"/>
      <c r="I312" s="123"/>
      <c r="J312" s="198"/>
    </row>
    <row r="313" spans="2:10" ht="15.75" thickBot="1" x14ac:dyDescent="0.3">
      <c r="B313" s="124" t="s">
        <v>8</v>
      </c>
      <c r="C313" s="124" t="s">
        <v>9</v>
      </c>
      <c r="D313" s="124" t="s">
        <v>10</v>
      </c>
      <c r="E313" s="124" t="s">
        <v>11</v>
      </c>
      <c r="F313" s="125" t="s">
        <v>253</v>
      </c>
      <c r="G313" s="125" t="s">
        <v>254</v>
      </c>
      <c r="H313" s="126" t="s">
        <v>255</v>
      </c>
      <c r="I313" s="450" t="s">
        <v>15</v>
      </c>
      <c r="J313" s="451"/>
    </row>
    <row r="314" spans="2:10" ht="15.75" thickTop="1" x14ac:dyDescent="0.25">
      <c r="B314" s="127" t="s">
        <v>17</v>
      </c>
      <c r="C314" s="128" t="s">
        <v>259</v>
      </c>
      <c r="D314" s="129"/>
      <c r="E314" s="130"/>
      <c r="F314" s="130"/>
      <c r="G314" s="131">
        <f>G315</f>
        <v>0</v>
      </c>
      <c r="H314" s="132"/>
      <c r="I314" s="133"/>
      <c r="J314" s="134"/>
    </row>
    <row r="315" spans="2:10" x14ac:dyDescent="0.25">
      <c r="B315" s="135"/>
      <c r="C315" s="136"/>
      <c r="D315" s="137"/>
      <c r="E315" s="138"/>
      <c r="F315" s="139"/>
      <c r="G315" s="140"/>
      <c r="H315" s="141"/>
      <c r="I315" s="142"/>
      <c r="J315" s="142"/>
    </row>
    <row r="316" spans="2:10" x14ac:dyDescent="0.25">
      <c r="B316" s="144" t="s">
        <v>37</v>
      </c>
      <c r="C316" s="145" t="s">
        <v>256</v>
      </c>
      <c r="D316" s="145"/>
      <c r="E316" s="145"/>
      <c r="F316" s="145"/>
      <c r="G316" s="146">
        <f>SUM(G317:G317)</f>
        <v>0</v>
      </c>
      <c r="H316" s="147"/>
      <c r="I316" s="145"/>
      <c r="J316" s="145"/>
    </row>
    <row r="317" spans="2:10" x14ac:dyDescent="0.25">
      <c r="B317" s="135"/>
      <c r="C317" s="136" t="str">
        <f>C312</f>
        <v>MEGÔMETRO DIGITAL 10 KV - FORNECIMENTO</v>
      </c>
      <c r="D317" s="137" t="str">
        <f>VLOOKUP(B312,'PLAN SINTÉTICA - VALORES'!$B$43:$D$100,3,0)</f>
        <v>und</v>
      </c>
      <c r="E317" s="138">
        <v>1</v>
      </c>
      <c r="F317" s="138"/>
      <c r="G317" s="140">
        <f>TRUNC((F317*E317),2)</f>
        <v>0</v>
      </c>
      <c r="H317" s="141"/>
      <c r="I317" s="138"/>
      <c r="J317" s="199"/>
    </row>
    <row r="318" spans="2:10" x14ac:dyDescent="0.25">
      <c r="B318" s="203"/>
      <c r="C318" s="203"/>
      <c r="D318" s="203"/>
      <c r="E318" s="203"/>
      <c r="F318" s="203"/>
      <c r="G318" s="203"/>
      <c r="H318" s="203"/>
      <c r="I318" s="203"/>
      <c r="J318" s="203"/>
    </row>
    <row r="319" spans="2:10" x14ac:dyDescent="0.25">
      <c r="B319" s="144" t="s">
        <v>48</v>
      </c>
      <c r="C319" s="145" t="s">
        <v>257</v>
      </c>
      <c r="D319" s="145"/>
      <c r="E319" s="145"/>
      <c r="F319" s="145"/>
      <c r="G319" s="146">
        <f>SUM(G320:G321)</f>
        <v>0</v>
      </c>
      <c r="H319" s="145"/>
      <c r="I319" s="145"/>
      <c r="J319" s="145"/>
    </row>
    <row r="320" spans="2:10" x14ac:dyDescent="0.25">
      <c r="B320" s="135"/>
      <c r="C320" s="136"/>
      <c r="D320" s="137"/>
      <c r="E320" s="138"/>
      <c r="F320" s="139"/>
      <c r="G320" s="140"/>
      <c r="H320" s="141"/>
      <c r="I320" s="142"/>
      <c r="J320" s="143"/>
    </row>
    <row r="321" spans="2:10" x14ac:dyDescent="0.25">
      <c r="B321" s="148"/>
      <c r="C321" s="149"/>
      <c r="D321" s="150"/>
      <c r="E321" s="151"/>
      <c r="F321" s="152"/>
      <c r="G321" s="153"/>
      <c r="H321" s="154"/>
      <c r="I321" s="155"/>
      <c r="J321" s="156"/>
    </row>
    <row r="322" spans="2:10" ht="15" customHeight="1" x14ac:dyDescent="0.25">
      <c r="B322" s="452" t="s">
        <v>258</v>
      </c>
      <c r="C322" s="452"/>
      <c r="D322" s="452"/>
      <c r="E322" s="452"/>
      <c r="F322" s="452"/>
      <c r="G322" s="169">
        <f>G314+G316+G319</f>
        <v>0</v>
      </c>
      <c r="H322" s="200"/>
      <c r="I322" s="354"/>
      <c r="J322" s="354">
        <f>TRUNC(G322*H322,2)+G322</f>
        <v>0</v>
      </c>
    </row>
    <row r="324" spans="2:10" ht="24" customHeight="1" x14ac:dyDescent="0.25">
      <c r="B324" s="121" t="s">
        <v>76</v>
      </c>
      <c r="C324" s="201" t="str">
        <f>VLOOKUP(B324,'PLAN SINTÉTICA - VALORES'!$B$43:$C$149,2,0)</f>
        <v>MULTIMEDIDOR 7KG7750-OAA01-OAA0, SIEMENS OU SIMILAR - FORNECIMENTO</v>
      </c>
      <c r="D324" s="201"/>
      <c r="E324" s="201"/>
      <c r="F324" s="201"/>
      <c r="G324" s="201"/>
      <c r="H324" s="122"/>
      <c r="I324" s="123"/>
      <c r="J324" s="198"/>
    </row>
    <row r="325" spans="2:10" ht="15.75" thickBot="1" x14ac:dyDescent="0.3">
      <c r="B325" s="124" t="s">
        <v>8</v>
      </c>
      <c r="C325" s="124" t="s">
        <v>9</v>
      </c>
      <c r="D325" s="124" t="s">
        <v>10</v>
      </c>
      <c r="E325" s="124" t="s">
        <v>11</v>
      </c>
      <c r="F325" s="125" t="s">
        <v>253</v>
      </c>
      <c r="G325" s="125" t="s">
        <v>254</v>
      </c>
      <c r="H325" s="126" t="s">
        <v>255</v>
      </c>
      <c r="I325" s="450" t="s">
        <v>15</v>
      </c>
      <c r="J325" s="451"/>
    </row>
    <row r="326" spans="2:10" ht="15.75" thickTop="1" x14ac:dyDescent="0.25">
      <c r="B326" s="127" t="s">
        <v>17</v>
      </c>
      <c r="C326" s="128" t="s">
        <v>259</v>
      </c>
      <c r="D326" s="129"/>
      <c r="E326" s="130"/>
      <c r="F326" s="130"/>
      <c r="G326" s="131">
        <f>G327</f>
        <v>0</v>
      </c>
      <c r="H326" s="132"/>
      <c r="I326" s="133"/>
      <c r="J326" s="134"/>
    </row>
    <row r="327" spans="2:10" x14ac:dyDescent="0.25">
      <c r="B327" s="135"/>
      <c r="C327" s="136"/>
      <c r="D327" s="137"/>
      <c r="E327" s="138"/>
      <c r="F327" s="139"/>
      <c r="G327" s="140"/>
      <c r="H327" s="141"/>
      <c r="I327" s="142"/>
      <c r="J327" s="142"/>
    </row>
    <row r="328" spans="2:10" x14ac:dyDescent="0.25">
      <c r="B328" s="144" t="s">
        <v>37</v>
      </c>
      <c r="C328" s="145" t="s">
        <v>256</v>
      </c>
      <c r="D328" s="145"/>
      <c r="E328" s="145"/>
      <c r="F328" s="145"/>
      <c r="G328" s="146">
        <f>SUM(G329:G329)</f>
        <v>0</v>
      </c>
      <c r="H328" s="147"/>
      <c r="I328" s="145"/>
      <c r="J328" s="145"/>
    </row>
    <row r="329" spans="2:10" ht="24" x14ac:dyDescent="0.25">
      <c r="B329" s="135"/>
      <c r="C329" s="136" t="str">
        <f>C324</f>
        <v>MULTIMEDIDOR 7KG7750-OAA01-OAA0, SIEMENS OU SIMILAR - FORNECIMENTO</v>
      </c>
      <c r="D329" s="137" t="str">
        <f>VLOOKUP(B324,'PLAN SINTÉTICA - VALORES'!$B$43:$D$100,3,0)</f>
        <v>und</v>
      </c>
      <c r="E329" s="138">
        <v>1</v>
      </c>
      <c r="F329" s="138"/>
      <c r="G329" s="140">
        <f>TRUNC((F329*E329),2)</f>
        <v>0</v>
      </c>
      <c r="H329" s="141"/>
      <c r="I329" s="138"/>
      <c r="J329" s="199"/>
    </row>
    <row r="330" spans="2:10" x14ac:dyDescent="0.25">
      <c r="B330" s="203"/>
      <c r="C330" s="203"/>
      <c r="D330" s="203"/>
      <c r="E330" s="203"/>
      <c r="F330" s="203"/>
      <c r="G330" s="203"/>
      <c r="H330" s="203"/>
      <c r="I330" s="203"/>
      <c r="J330" s="203"/>
    </row>
    <row r="331" spans="2:10" x14ac:dyDescent="0.25">
      <c r="B331" s="144" t="s">
        <v>48</v>
      </c>
      <c r="C331" s="145" t="s">
        <v>257</v>
      </c>
      <c r="D331" s="145"/>
      <c r="E331" s="145"/>
      <c r="F331" s="145"/>
      <c r="G331" s="146">
        <f>SUM(G332:G333)</f>
        <v>0</v>
      </c>
      <c r="H331" s="145"/>
      <c r="I331" s="145"/>
      <c r="J331" s="145"/>
    </row>
    <row r="332" spans="2:10" x14ac:dyDescent="0.25">
      <c r="B332" s="135"/>
      <c r="C332" s="136"/>
      <c r="D332" s="137"/>
      <c r="E332" s="138"/>
      <c r="F332" s="139"/>
      <c r="G332" s="140"/>
      <c r="H332" s="141"/>
      <c r="I332" s="142"/>
      <c r="J332" s="143"/>
    </row>
    <row r="333" spans="2:10" x14ac:dyDescent="0.25">
      <c r="B333" s="148"/>
      <c r="C333" s="149"/>
      <c r="D333" s="150"/>
      <c r="E333" s="151"/>
      <c r="F333" s="152"/>
      <c r="G333" s="153"/>
      <c r="H333" s="154"/>
      <c r="I333" s="155"/>
      <c r="J333" s="156"/>
    </row>
    <row r="334" spans="2:10" ht="15" customHeight="1" x14ac:dyDescent="0.25">
      <c r="B334" s="452" t="s">
        <v>258</v>
      </c>
      <c r="C334" s="452"/>
      <c r="D334" s="452"/>
      <c r="E334" s="452"/>
      <c r="F334" s="452"/>
      <c r="G334" s="169">
        <f>G326+G328+G331</f>
        <v>0</v>
      </c>
      <c r="H334" s="200"/>
      <c r="I334" s="354"/>
      <c r="J334" s="354">
        <f>TRUNC(G334*H334,2)+G334</f>
        <v>0</v>
      </c>
    </row>
    <row r="336" spans="2:10" x14ac:dyDescent="0.25">
      <c r="B336" s="121" t="s">
        <v>77</v>
      </c>
      <c r="C336" s="201" t="str">
        <f>VLOOKUP(B336,'PLAN SINTÉTICA - VALORES'!$B$43:$C$149,2,0)</f>
        <v>TERROMÊTRO DIGITAL - FORNECIMENTO</v>
      </c>
      <c r="D336" s="201"/>
      <c r="E336" s="201"/>
      <c r="F336" s="201"/>
      <c r="G336" s="201"/>
      <c r="H336" s="122"/>
      <c r="I336" s="123"/>
      <c r="J336" s="198"/>
    </row>
    <row r="337" spans="2:10" ht="15.75" thickBot="1" x14ac:dyDescent="0.3">
      <c r="B337" s="124" t="s">
        <v>8</v>
      </c>
      <c r="C337" s="124" t="s">
        <v>9</v>
      </c>
      <c r="D337" s="124" t="s">
        <v>10</v>
      </c>
      <c r="E337" s="124" t="s">
        <v>11</v>
      </c>
      <c r="F337" s="125" t="s">
        <v>253</v>
      </c>
      <c r="G337" s="125" t="s">
        <v>254</v>
      </c>
      <c r="H337" s="126" t="s">
        <v>255</v>
      </c>
      <c r="I337" s="450" t="s">
        <v>15</v>
      </c>
      <c r="J337" s="451"/>
    </row>
    <row r="338" spans="2:10" ht="15.75" thickTop="1" x14ac:dyDescent="0.25">
      <c r="B338" s="127" t="s">
        <v>17</v>
      </c>
      <c r="C338" s="128" t="s">
        <v>259</v>
      </c>
      <c r="D338" s="129"/>
      <c r="E338" s="130"/>
      <c r="F338" s="130"/>
      <c r="G338" s="131">
        <f>G339</f>
        <v>0</v>
      </c>
      <c r="H338" s="132"/>
      <c r="I338" s="133"/>
      <c r="J338" s="134"/>
    </row>
    <row r="339" spans="2:10" x14ac:dyDescent="0.25">
      <c r="B339" s="135"/>
      <c r="C339" s="136"/>
      <c r="D339" s="137"/>
      <c r="E339" s="138"/>
      <c r="F339" s="139"/>
      <c r="G339" s="140"/>
      <c r="H339" s="141"/>
      <c r="I339" s="142"/>
      <c r="J339" s="142"/>
    </row>
    <row r="340" spans="2:10" x14ac:dyDescent="0.25">
      <c r="B340" s="144" t="s">
        <v>37</v>
      </c>
      <c r="C340" s="145" t="s">
        <v>256</v>
      </c>
      <c r="D340" s="145"/>
      <c r="E340" s="145"/>
      <c r="F340" s="145"/>
      <c r="G340" s="146">
        <f>SUM(G341:G341)</f>
        <v>0</v>
      </c>
      <c r="H340" s="147"/>
      <c r="I340" s="145"/>
      <c r="J340" s="145"/>
    </row>
    <row r="341" spans="2:10" x14ac:dyDescent="0.25">
      <c r="B341" s="135"/>
      <c r="C341" s="136" t="str">
        <f>C336</f>
        <v>TERROMÊTRO DIGITAL - FORNECIMENTO</v>
      </c>
      <c r="D341" s="137" t="str">
        <f>VLOOKUP(B336,'PLAN SINTÉTICA - VALORES'!$B$43:$D$100,3,0)</f>
        <v>und</v>
      </c>
      <c r="E341" s="138">
        <v>1</v>
      </c>
      <c r="F341" s="138"/>
      <c r="G341" s="140">
        <f>TRUNC((F341*E341),2)</f>
        <v>0</v>
      </c>
      <c r="H341" s="141"/>
      <c r="I341" s="138"/>
      <c r="J341" s="199"/>
    </row>
    <row r="342" spans="2:10" x14ac:dyDescent="0.25">
      <c r="B342" s="203"/>
      <c r="C342" s="203"/>
      <c r="D342" s="203"/>
      <c r="E342" s="203"/>
      <c r="F342" s="203"/>
      <c r="G342" s="203"/>
      <c r="H342" s="203"/>
      <c r="I342" s="203"/>
      <c r="J342" s="203"/>
    </row>
    <row r="343" spans="2:10" x14ac:dyDescent="0.25">
      <c r="B343" s="144" t="s">
        <v>48</v>
      </c>
      <c r="C343" s="145" t="s">
        <v>257</v>
      </c>
      <c r="D343" s="145"/>
      <c r="E343" s="145"/>
      <c r="F343" s="145"/>
      <c r="G343" s="146">
        <f>SUM(G344:G345)</f>
        <v>0</v>
      </c>
      <c r="H343" s="145"/>
      <c r="I343" s="145"/>
      <c r="J343" s="145"/>
    </row>
    <row r="344" spans="2:10" x14ac:dyDescent="0.25">
      <c r="B344" s="135"/>
      <c r="C344" s="136"/>
      <c r="D344" s="137"/>
      <c r="E344" s="138"/>
      <c r="F344" s="139"/>
      <c r="G344" s="140"/>
      <c r="H344" s="141"/>
      <c r="I344" s="142"/>
      <c r="J344" s="143"/>
    </row>
    <row r="345" spans="2:10" x14ac:dyDescent="0.25">
      <c r="B345" s="148"/>
      <c r="C345" s="149"/>
      <c r="D345" s="150"/>
      <c r="E345" s="151"/>
      <c r="F345" s="152"/>
      <c r="G345" s="153"/>
      <c r="H345" s="154"/>
      <c r="I345" s="155"/>
      <c r="J345" s="156"/>
    </row>
    <row r="346" spans="2:10" ht="15" customHeight="1" x14ac:dyDescent="0.25">
      <c r="B346" s="452" t="s">
        <v>258</v>
      </c>
      <c r="C346" s="452"/>
      <c r="D346" s="452"/>
      <c r="E346" s="452"/>
      <c r="F346" s="452"/>
      <c r="G346" s="169">
        <f>G338+G340+G343</f>
        <v>0</v>
      </c>
      <c r="H346" s="200"/>
      <c r="I346" s="354"/>
      <c r="J346" s="354">
        <f>TRUNC(G346*H346,2)+G346</f>
        <v>0</v>
      </c>
    </row>
    <row r="348" spans="2:10" ht="24" x14ac:dyDescent="0.25">
      <c r="B348" s="121" t="s">
        <v>78</v>
      </c>
      <c r="C348" s="201" t="str">
        <f>VLOOKUP(B348,'PLAN SINTÉTICA - VALORES'!$B$43:$C$149,2,0)</f>
        <v>VARA DE MANOPLA 2,70 M PARA CHAVE SECCIONADORA - FORNECIMENTO</v>
      </c>
      <c r="D348" s="201"/>
      <c r="E348" s="201"/>
      <c r="F348" s="201"/>
      <c r="G348" s="201"/>
      <c r="H348" s="122"/>
      <c r="I348" s="123"/>
      <c r="J348" s="198"/>
    </row>
    <row r="349" spans="2:10" ht="15.75" thickBot="1" x14ac:dyDescent="0.3">
      <c r="B349" s="124" t="s">
        <v>8</v>
      </c>
      <c r="C349" s="124" t="s">
        <v>9</v>
      </c>
      <c r="D349" s="124" t="s">
        <v>10</v>
      </c>
      <c r="E349" s="124" t="s">
        <v>11</v>
      </c>
      <c r="F349" s="125" t="s">
        <v>253</v>
      </c>
      <c r="G349" s="125" t="s">
        <v>254</v>
      </c>
      <c r="H349" s="126" t="s">
        <v>255</v>
      </c>
      <c r="I349" s="450" t="s">
        <v>15</v>
      </c>
      <c r="J349" s="451"/>
    </row>
    <row r="350" spans="2:10" ht="15.75" thickTop="1" x14ac:dyDescent="0.25">
      <c r="B350" s="127" t="s">
        <v>17</v>
      </c>
      <c r="C350" s="128" t="s">
        <v>259</v>
      </c>
      <c r="D350" s="129"/>
      <c r="E350" s="130"/>
      <c r="F350" s="130"/>
      <c r="G350" s="131">
        <f>G351</f>
        <v>0</v>
      </c>
      <c r="H350" s="132"/>
      <c r="I350" s="133"/>
      <c r="J350" s="134"/>
    </row>
    <row r="351" spans="2:10" x14ac:dyDescent="0.25">
      <c r="B351" s="135"/>
      <c r="C351" s="136"/>
      <c r="D351" s="137"/>
      <c r="E351" s="138"/>
      <c r="F351" s="139"/>
      <c r="G351" s="140"/>
      <c r="H351" s="141"/>
      <c r="I351" s="142"/>
      <c r="J351" s="142"/>
    </row>
    <row r="352" spans="2:10" x14ac:dyDescent="0.25">
      <c r="B352" s="144" t="s">
        <v>37</v>
      </c>
      <c r="C352" s="145" t="s">
        <v>256</v>
      </c>
      <c r="D352" s="145"/>
      <c r="E352" s="145"/>
      <c r="F352" s="145"/>
      <c r="G352" s="146">
        <f>SUM(G353:G353)</f>
        <v>0</v>
      </c>
      <c r="H352" s="147"/>
      <c r="I352" s="145"/>
      <c r="J352" s="145"/>
    </row>
    <row r="353" spans="2:10" ht="24" x14ac:dyDescent="0.25">
      <c r="B353" s="135"/>
      <c r="C353" s="136" t="str">
        <f>C348</f>
        <v>VARA DE MANOPLA 2,70 M PARA CHAVE SECCIONADORA - FORNECIMENTO</v>
      </c>
      <c r="D353" s="137" t="str">
        <f>VLOOKUP(B348,'PLAN SINTÉTICA - VALORES'!$B$43:$D$100,3,0)</f>
        <v>und</v>
      </c>
      <c r="E353" s="138">
        <v>1</v>
      </c>
      <c r="F353" s="138"/>
      <c r="G353" s="140">
        <f>TRUNC((F353*E353),2)</f>
        <v>0</v>
      </c>
      <c r="H353" s="141"/>
      <c r="I353" s="138"/>
      <c r="J353" s="199"/>
    </row>
    <row r="354" spans="2:10" x14ac:dyDescent="0.25">
      <c r="B354" s="203"/>
      <c r="C354" s="203"/>
      <c r="D354" s="203"/>
      <c r="E354" s="203"/>
      <c r="F354" s="203"/>
      <c r="G354" s="203"/>
      <c r="H354" s="203"/>
      <c r="I354" s="203"/>
      <c r="J354" s="203"/>
    </row>
    <row r="355" spans="2:10" x14ac:dyDescent="0.25">
      <c r="B355" s="144" t="s">
        <v>48</v>
      </c>
      <c r="C355" s="145" t="s">
        <v>257</v>
      </c>
      <c r="D355" s="145"/>
      <c r="E355" s="145"/>
      <c r="F355" s="145"/>
      <c r="G355" s="146">
        <f>SUM(G356:G357)</f>
        <v>0</v>
      </c>
      <c r="H355" s="145"/>
      <c r="I355" s="145"/>
      <c r="J355" s="145"/>
    </row>
    <row r="356" spans="2:10" x14ac:dyDescent="0.25">
      <c r="B356" s="144"/>
      <c r="C356" s="206"/>
      <c r="D356" s="137"/>
      <c r="E356" s="138"/>
      <c r="F356" s="138"/>
      <c r="G356" s="140"/>
      <c r="H356" s="145"/>
      <c r="I356" s="145"/>
      <c r="J356" s="145"/>
    </row>
    <row r="357" spans="2:10" x14ac:dyDescent="0.25">
      <c r="B357" s="135"/>
      <c r="C357" s="136"/>
      <c r="D357" s="137"/>
      <c r="E357" s="138"/>
      <c r="F357" s="138"/>
      <c r="G357" s="140"/>
      <c r="H357" s="141"/>
      <c r="I357" s="142"/>
      <c r="J357" s="143"/>
    </row>
    <row r="358" spans="2:10" x14ac:dyDescent="0.25">
      <c r="B358" s="148"/>
      <c r="C358" s="149"/>
      <c r="D358" s="150"/>
      <c r="E358" s="151"/>
      <c r="F358" s="152"/>
      <c r="G358" s="153"/>
      <c r="H358" s="154"/>
      <c r="I358" s="155"/>
      <c r="J358" s="156"/>
    </row>
    <row r="359" spans="2:10" ht="15" customHeight="1" x14ac:dyDescent="0.25">
      <c r="B359" s="452" t="s">
        <v>258</v>
      </c>
      <c r="C359" s="452"/>
      <c r="D359" s="452"/>
      <c r="E359" s="452"/>
      <c r="F359" s="452"/>
      <c r="G359" s="169">
        <f>G350+G352+G355</f>
        <v>0</v>
      </c>
      <c r="H359" s="200"/>
      <c r="I359" s="354"/>
      <c r="J359" s="354">
        <f>TRUNC(G359*H359,2)+G359</f>
        <v>0</v>
      </c>
    </row>
    <row r="361" spans="2:10" ht="24" x14ac:dyDescent="0.25">
      <c r="B361" s="121" t="s">
        <v>79</v>
      </c>
      <c r="C361" s="201" t="str">
        <f>VLOOKUP(B361,'PLAN SINTÉTICA - VALORES'!$B$43:$C$149,2,0)</f>
        <v>DETECTOR DE ALTA TENSÃO EN61326-1, CISPR 11, EN61000, MINIPA EZHV OU SIMILAR - FORNECIMENTO</v>
      </c>
      <c r="D361" s="201"/>
      <c r="E361" s="201"/>
      <c r="F361" s="201"/>
      <c r="G361" s="201"/>
      <c r="H361" s="122"/>
      <c r="I361" s="123"/>
      <c r="J361" s="198"/>
    </row>
    <row r="362" spans="2:10" ht="15.75" thickBot="1" x14ac:dyDescent="0.3">
      <c r="B362" s="124" t="s">
        <v>8</v>
      </c>
      <c r="C362" s="124" t="s">
        <v>9</v>
      </c>
      <c r="D362" s="124" t="s">
        <v>10</v>
      </c>
      <c r="E362" s="124" t="s">
        <v>11</v>
      </c>
      <c r="F362" s="125" t="s">
        <v>253</v>
      </c>
      <c r="G362" s="125" t="s">
        <v>254</v>
      </c>
      <c r="H362" s="126" t="s">
        <v>255</v>
      </c>
      <c r="I362" s="450" t="s">
        <v>15</v>
      </c>
      <c r="J362" s="451"/>
    </row>
    <row r="363" spans="2:10" ht="15.75" thickTop="1" x14ac:dyDescent="0.25">
      <c r="B363" s="127" t="s">
        <v>17</v>
      </c>
      <c r="C363" s="128" t="s">
        <v>259</v>
      </c>
      <c r="D363" s="129"/>
      <c r="E363" s="130"/>
      <c r="F363" s="130"/>
      <c r="G363" s="131">
        <f>G364</f>
        <v>0</v>
      </c>
      <c r="H363" s="132"/>
      <c r="I363" s="133"/>
      <c r="J363" s="134"/>
    </row>
    <row r="364" spans="2:10" x14ac:dyDescent="0.25">
      <c r="B364" s="135"/>
      <c r="C364" s="136"/>
      <c r="D364" s="137"/>
      <c r="E364" s="138"/>
      <c r="F364" s="139"/>
      <c r="G364" s="140"/>
      <c r="H364" s="141"/>
      <c r="I364" s="142"/>
      <c r="J364" s="142"/>
    </row>
    <row r="365" spans="2:10" x14ac:dyDescent="0.25">
      <c r="B365" s="144" t="s">
        <v>37</v>
      </c>
      <c r="C365" s="145" t="s">
        <v>256</v>
      </c>
      <c r="D365" s="145"/>
      <c r="E365" s="145"/>
      <c r="F365" s="145"/>
      <c r="G365" s="146">
        <f>SUM(G366:G366)</f>
        <v>0</v>
      </c>
      <c r="H365" s="147"/>
      <c r="I365" s="145"/>
      <c r="J365" s="145"/>
    </row>
    <row r="366" spans="2:10" ht="24" x14ac:dyDescent="0.25">
      <c r="B366" s="135"/>
      <c r="C366" s="136" t="str">
        <f>C361</f>
        <v>DETECTOR DE ALTA TENSÃO EN61326-1, CISPR 11, EN61000, MINIPA EZHV OU SIMILAR - FORNECIMENTO</v>
      </c>
      <c r="D366" s="137" t="str">
        <f>VLOOKUP(B361,'PLAN SINTÉTICA - VALORES'!$B$43:$D$100,3,0)</f>
        <v>und</v>
      </c>
      <c r="E366" s="138">
        <v>1</v>
      </c>
      <c r="F366" s="138"/>
      <c r="G366" s="140">
        <f>TRUNC((F366*E366),2)</f>
        <v>0</v>
      </c>
      <c r="H366" s="141"/>
      <c r="I366" s="138"/>
      <c r="J366" s="199"/>
    </row>
    <row r="367" spans="2:10" x14ac:dyDescent="0.25">
      <c r="B367" s="203"/>
      <c r="C367" s="203"/>
      <c r="D367" s="203"/>
      <c r="E367" s="203"/>
      <c r="F367" s="203"/>
      <c r="G367" s="203"/>
      <c r="H367" s="203"/>
      <c r="I367" s="203"/>
      <c r="J367" s="203"/>
    </row>
    <row r="368" spans="2:10" x14ac:dyDescent="0.25">
      <c r="B368" s="144" t="s">
        <v>48</v>
      </c>
      <c r="C368" s="145" t="s">
        <v>257</v>
      </c>
      <c r="D368" s="145"/>
      <c r="E368" s="145"/>
      <c r="F368" s="145"/>
      <c r="G368" s="146">
        <f>SUM(G369:G370)</f>
        <v>0</v>
      </c>
      <c r="H368" s="145"/>
      <c r="I368" s="145"/>
      <c r="J368" s="145"/>
    </row>
    <row r="369" spans="2:10" x14ac:dyDescent="0.25">
      <c r="B369" s="144"/>
      <c r="C369" s="206"/>
      <c r="D369" s="137"/>
      <c r="E369" s="138"/>
      <c r="F369" s="138"/>
      <c r="G369" s="140"/>
      <c r="H369" s="145"/>
      <c r="I369" s="145"/>
      <c r="J369" s="145"/>
    </row>
    <row r="370" spans="2:10" x14ac:dyDescent="0.25">
      <c r="B370" s="135"/>
      <c r="C370" s="136"/>
      <c r="D370" s="137"/>
      <c r="E370" s="138"/>
      <c r="F370" s="138"/>
      <c r="G370" s="140"/>
      <c r="H370" s="141"/>
      <c r="I370" s="142"/>
      <c r="J370" s="143"/>
    </row>
    <row r="371" spans="2:10" x14ac:dyDescent="0.25">
      <c r="B371" s="148"/>
      <c r="C371" s="149"/>
      <c r="D371" s="150"/>
      <c r="E371" s="151"/>
      <c r="F371" s="152"/>
      <c r="G371" s="153"/>
      <c r="H371" s="154"/>
      <c r="I371" s="155"/>
      <c r="J371" s="156"/>
    </row>
    <row r="372" spans="2:10" ht="15" customHeight="1" x14ac:dyDescent="0.25">
      <c r="B372" s="452" t="s">
        <v>258</v>
      </c>
      <c r="C372" s="452"/>
      <c r="D372" s="452"/>
      <c r="E372" s="452"/>
      <c r="F372" s="452"/>
      <c r="G372" s="169">
        <f>G363+G365+G368</f>
        <v>0</v>
      </c>
      <c r="H372" s="200"/>
      <c r="I372" s="354"/>
      <c r="J372" s="354">
        <f>TRUNC(G372*H372,2)+G372</f>
        <v>0</v>
      </c>
    </row>
    <row r="374" spans="2:10" ht="36" x14ac:dyDescent="0.25">
      <c r="B374" s="121" t="s">
        <v>80</v>
      </c>
      <c r="C374" s="201" t="str">
        <f>VLOOKUP(B374,'PLAN SINTÉTICA - VALORES'!$B$43:$C$149,2,0)</f>
        <v>LOCAÇÃO DE COMPACTADOR DE SOLOS DE PERCUSSÃO (SOQUETE) COM MOTOR A GASOLINA 4 TEMPOS, POTÊNCIA 4 CV - CHP DIURNO. AF_08/2015</v>
      </c>
      <c r="D374" s="201"/>
      <c r="E374" s="201"/>
      <c r="F374" s="201"/>
      <c r="G374" s="201"/>
      <c r="H374" s="122"/>
      <c r="I374" s="123"/>
      <c r="J374" s="198"/>
    </row>
    <row r="375" spans="2:10" ht="15.75" thickBot="1" x14ac:dyDescent="0.3">
      <c r="B375" s="124" t="s">
        <v>8</v>
      </c>
      <c r="C375" s="124" t="s">
        <v>9</v>
      </c>
      <c r="D375" s="124" t="s">
        <v>10</v>
      </c>
      <c r="E375" s="124" t="s">
        <v>11</v>
      </c>
      <c r="F375" s="125" t="s">
        <v>253</v>
      </c>
      <c r="G375" s="125" t="s">
        <v>254</v>
      </c>
      <c r="H375" s="126" t="s">
        <v>255</v>
      </c>
      <c r="I375" s="450" t="s">
        <v>15</v>
      </c>
      <c r="J375" s="451"/>
    </row>
    <row r="376" spans="2:10" ht="15.75" thickTop="1" x14ac:dyDescent="0.25">
      <c r="B376" s="127" t="s">
        <v>17</v>
      </c>
      <c r="C376" s="128" t="s">
        <v>259</v>
      </c>
      <c r="D376" s="129"/>
      <c r="E376" s="130"/>
      <c r="F376" s="130"/>
      <c r="G376" s="131">
        <f>G377</f>
        <v>0</v>
      </c>
      <c r="H376" s="132"/>
      <c r="I376" s="133"/>
      <c r="J376" s="134"/>
    </row>
    <row r="377" spans="2:10" x14ac:dyDescent="0.25">
      <c r="B377" s="135"/>
      <c r="C377" s="136"/>
      <c r="D377" s="137"/>
      <c r="E377" s="138"/>
      <c r="F377" s="139"/>
      <c r="G377" s="140"/>
      <c r="H377" s="141"/>
      <c r="I377" s="142"/>
      <c r="J377" s="142"/>
    </row>
    <row r="378" spans="2:10" x14ac:dyDescent="0.25">
      <c r="B378" s="144" t="s">
        <v>37</v>
      </c>
      <c r="C378" s="145" t="s">
        <v>256</v>
      </c>
      <c r="D378" s="145"/>
      <c r="E378" s="145"/>
      <c r="F378" s="145"/>
      <c r="G378" s="146">
        <f>SUM(G379:G379)</f>
        <v>0</v>
      </c>
      <c r="H378" s="147"/>
      <c r="I378" s="145"/>
      <c r="J378" s="145"/>
    </row>
    <row r="379" spans="2:10" ht="36" x14ac:dyDescent="0.25">
      <c r="B379" s="135"/>
      <c r="C379" s="136" t="str">
        <f>C374</f>
        <v>LOCAÇÃO DE COMPACTADOR DE SOLOS DE PERCUSSÃO (SOQUETE) COM MOTOR A GASOLINA 4 TEMPOS, POTÊNCIA 4 CV - CHP DIURNO. AF_08/2015</v>
      </c>
      <c r="D379" s="137" t="str">
        <f>VLOOKUP(B374,'PLAN SINTÉTICA - VALORES'!$B$43:$D$100,3,0)</f>
        <v>h</v>
      </c>
      <c r="E379" s="138">
        <v>1</v>
      </c>
      <c r="F379" s="138"/>
      <c r="G379" s="140">
        <f>TRUNC((F379*E379),2)</f>
        <v>0</v>
      </c>
      <c r="H379" s="141"/>
      <c r="I379" s="138"/>
      <c r="J379" s="199"/>
    </row>
    <row r="380" spans="2:10" x14ac:dyDescent="0.25">
      <c r="B380" s="203"/>
      <c r="C380" s="203"/>
      <c r="D380" s="203"/>
      <c r="E380" s="203"/>
      <c r="F380" s="203"/>
      <c r="G380" s="203"/>
      <c r="H380" s="203"/>
      <c r="I380" s="203"/>
      <c r="J380" s="203"/>
    </row>
    <row r="381" spans="2:10" x14ac:dyDescent="0.25">
      <c r="B381" s="144" t="s">
        <v>48</v>
      </c>
      <c r="C381" s="145" t="s">
        <v>257</v>
      </c>
      <c r="D381" s="145"/>
      <c r="E381" s="145"/>
      <c r="F381" s="145"/>
      <c r="G381" s="146">
        <f>SUM(G382:G383)</f>
        <v>0</v>
      </c>
      <c r="H381" s="145"/>
      <c r="I381" s="145"/>
      <c r="J381" s="145"/>
    </row>
    <row r="382" spans="2:10" x14ac:dyDescent="0.25">
      <c r="B382" s="144"/>
      <c r="C382" s="206"/>
      <c r="D382" s="137"/>
      <c r="E382" s="138"/>
      <c r="F382" s="138"/>
      <c r="G382" s="140"/>
      <c r="H382" s="145"/>
      <c r="I382" s="145"/>
      <c r="J382" s="145"/>
    </row>
    <row r="383" spans="2:10" x14ac:dyDescent="0.25">
      <c r="B383" s="135"/>
      <c r="C383" s="136"/>
      <c r="D383" s="137"/>
      <c r="E383" s="138"/>
      <c r="F383" s="138"/>
      <c r="G383" s="140"/>
      <c r="H383" s="141"/>
      <c r="I383" s="142"/>
      <c r="J383" s="143"/>
    </row>
    <row r="384" spans="2:10" x14ac:dyDescent="0.25">
      <c r="B384" s="148"/>
      <c r="C384" s="149"/>
      <c r="D384" s="150"/>
      <c r="E384" s="151"/>
      <c r="F384" s="152"/>
      <c r="G384" s="153"/>
      <c r="H384" s="154"/>
      <c r="I384" s="155"/>
      <c r="J384" s="156"/>
    </row>
    <row r="385" spans="2:10" ht="15" customHeight="1" x14ac:dyDescent="0.25">
      <c r="B385" s="452" t="s">
        <v>258</v>
      </c>
      <c r="C385" s="452"/>
      <c r="D385" s="452"/>
      <c r="E385" s="452"/>
      <c r="F385" s="452"/>
      <c r="G385" s="169">
        <f>G376+G378+G381</f>
        <v>0</v>
      </c>
      <c r="H385" s="200">
        <f>$H$21</f>
        <v>0</v>
      </c>
      <c r="I385" s="354"/>
      <c r="J385" s="354">
        <f>TRUNC(G385*H385,2)+G385</f>
        <v>0</v>
      </c>
    </row>
    <row r="387" spans="2:10" ht="28.5" customHeight="1" x14ac:dyDescent="0.25">
      <c r="B387" s="121" t="s">
        <v>81</v>
      </c>
      <c r="C387" s="201" t="str">
        <f>VLOOKUP(B387,'PLAN SINTÉTICA - VALORES'!$B$43:$C$149,2,0)</f>
        <v>LOCAÇÃO DE COMPACTADOR PÉ DE CARNEIRO VIBRATÓRIO AUTOPROPELIDO.</v>
      </c>
      <c r="D387" s="201"/>
      <c r="E387" s="201"/>
      <c r="F387" s="201"/>
      <c r="G387" s="201"/>
      <c r="H387" s="122"/>
      <c r="I387" s="123"/>
      <c r="J387" s="198"/>
    </row>
    <row r="388" spans="2:10" ht="15.75" thickBot="1" x14ac:dyDescent="0.3">
      <c r="B388" s="124" t="s">
        <v>8</v>
      </c>
      <c r="C388" s="124" t="s">
        <v>9</v>
      </c>
      <c r="D388" s="124" t="s">
        <v>10</v>
      </c>
      <c r="E388" s="124" t="s">
        <v>11</v>
      </c>
      <c r="F388" s="125" t="s">
        <v>253</v>
      </c>
      <c r="G388" s="125" t="s">
        <v>254</v>
      </c>
      <c r="H388" s="126" t="s">
        <v>255</v>
      </c>
      <c r="I388" s="450" t="s">
        <v>15</v>
      </c>
      <c r="J388" s="451"/>
    </row>
    <row r="389" spans="2:10" ht="15.75" thickTop="1" x14ac:dyDescent="0.25">
      <c r="B389" s="127" t="s">
        <v>17</v>
      </c>
      <c r="C389" s="128" t="s">
        <v>259</v>
      </c>
      <c r="D389" s="129"/>
      <c r="E389" s="130"/>
      <c r="F389" s="130"/>
      <c r="G389" s="131">
        <f>G390</f>
        <v>0</v>
      </c>
      <c r="H389" s="132"/>
      <c r="I389" s="133"/>
      <c r="J389" s="134"/>
    </row>
    <row r="390" spans="2:10" x14ac:dyDescent="0.25">
      <c r="B390" s="135"/>
      <c r="C390" s="136"/>
      <c r="D390" s="137"/>
      <c r="E390" s="138"/>
      <c r="F390" s="139"/>
      <c r="G390" s="140"/>
      <c r="H390" s="141"/>
      <c r="I390" s="142"/>
      <c r="J390" s="142"/>
    </row>
    <row r="391" spans="2:10" x14ac:dyDescent="0.25">
      <c r="B391" s="144" t="s">
        <v>37</v>
      </c>
      <c r="C391" s="145" t="s">
        <v>256</v>
      </c>
      <c r="D391" s="145"/>
      <c r="E391" s="145"/>
      <c r="F391" s="145"/>
      <c r="G391" s="146">
        <f>SUM(G392:G392)</f>
        <v>0</v>
      </c>
      <c r="H391" s="147"/>
      <c r="I391" s="145"/>
      <c r="J391" s="145"/>
    </row>
    <row r="392" spans="2:10" ht="24" x14ac:dyDescent="0.25">
      <c r="B392" s="135"/>
      <c r="C392" s="136" t="str">
        <f>C387</f>
        <v>LOCAÇÃO DE COMPACTADOR PÉ DE CARNEIRO VIBRATÓRIO AUTOPROPELIDO.</v>
      </c>
      <c r="D392" s="137" t="str">
        <f>VLOOKUP(B387,'PLAN SINTÉTICA - VALORES'!$B$43:$D$100,3,0)</f>
        <v>h</v>
      </c>
      <c r="E392" s="138">
        <v>1</v>
      </c>
      <c r="F392" s="138"/>
      <c r="G392" s="140">
        <f>TRUNC((F392*E392),2)</f>
        <v>0</v>
      </c>
      <c r="H392" s="141"/>
      <c r="I392" s="138"/>
      <c r="J392" s="199"/>
    </row>
    <row r="393" spans="2:10" x14ac:dyDescent="0.25">
      <c r="B393" s="203"/>
      <c r="C393" s="203"/>
      <c r="D393" s="203"/>
      <c r="E393" s="203"/>
      <c r="F393" s="203"/>
      <c r="G393" s="203"/>
      <c r="H393" s="203"/>
      <c r="I393" s="203"/>
      <c r="J393" s="203"/>
    </row>
    <row r="394" spans="2:10" x14ac:dyDescent="0.25">
      <c r="B394" s="144" t="s">
        <v>48</v>
      </c>
      <c r="C394" s="145" t="s">
        <v>257</v>
      </c>
      <c r="D394" s="145"/>
      <c r="E394" s="145"/>
      <c r="F394" s="145"/>
      <c r="G394" s="146">
        <f>SUM(G395:G396)</f>
        <v>0</v>
      </c>
      <c r="H394" s="145"/>
      <c r="I394" s="145"/>
      <c r="J394" s="145"/>
    </row>
    <row r="395" spans="2:10" x14ac:dyDescent="0.25">
      <c r="B395" s="144"/>
      <c r="C395" s="206"/>
      <c r="D395" s="137"/>
      <c r="E395" s="138"/>
      <c r="F395" s="138"/>
      <c r="G395" s="140"/>
      <c r="H395" s="145"/>
      <c r="I395" s="145"/>
      <c r="J395" s="145"/>
    </row>
    <row r="396" spans="2:10" x14ac:dyDescent="0.25">
      <c r="B396" s="135"/>
      <c r="C396" s="136"/>
      <c r="D396" s="137"/>
      <c r="E396" s="138"/>
      <c r="F396" s="138"/>
      <c r="G396" s="140"/>
      <c r="H396" s="141"/>
      <c r="I396" s="142"/>
      <c r="J396" s="143"/>
    </row>
    <row r="397" spans="2:10" x14ac:dyDescent="0.25">
      <c r="B397" s="148"/>
      <c r="C397" s="149"/>
      <c r="D397" s="150"/>
      <c r="E397" s="151"/>
      <c r="F397" s="152"/>
      <c r="G397" s="153"/>
      <c r="H397" s="154"/>
      <c r="I397" s="155"/>
      <c r="J397" s="156"/>
    </row>
    <row r="398" spans="2:10" ht="15" customHeight="1" x14ac:dyDescent="0.25">
      <c r="B398" s="452" t="s">
        <v>258</v>
      </c>
      <c r="C398" s="452"/>
      <c r="D398" s="452"/>
      <c r="E398" s="452"/>
      <c r="F398" s="452"/>
      <c r="G398" s="169">
        <f>G389+G391+G394</f>
        <v>0</v>
      </c>
      <c r="H398" s="200">
        <f>$H$21</f>
        <v>0</v>
      </c>
      <c r="I398" s="354"/>
      <c r="J398" s="354">
        <f>TRUNC(G398*H398,2)+G398</f>
        <v>0</v>
      </c>
    </row>
    <row r="400" spans="2:10" ht="23.25" customHeight="1" x14ac:dyDescent="0.25">
      <c r="B400" s="121" t="s">
        <v>82</v>
      </c>
      <c r="C400" s="201" t="str">
        <f>VLOOKUP(B400,'PLAN SINTÉTICA - VALORES'!$B$43:$C$149,2,0)</f>
        <v>TERMO VISOR - FLIR TG 165 OU SIMILAR - FORNECIMENTO</v>
      </c>
      <c r="D400" s="201"/>
      <c r="E400" s="201"/>
      <c r="F400" s="201"/>
      <c r="G400" s="201"/>
      <c r="H400" s="122"/>
      <c r="I400" s="123"/>
      <c r="J400" s="198"/>
    </row>
    <row r="401" spans="2:10" ht="15.75" thickBot="1" x14ac:dyDescent="0.3">
      <c r="B401" s="124" t="s">
        <v>8</v>
      </c>
      <c r="C401" s="124" t="s">
        <v>9</v>
      </c>
      <c r="D401" s="124" t="s">
        <v>10</v>
      </c>
      <c r="E401" s="124" t="s">
        <v>11</v>
      </c>
      <c r="F401" s="125" t="s">
        <v>253</v>
      </c>
      <c r="G401" s="125" t="s">
        <v>254</v>
      </c>
      <c r="H401" s="126" t="s">
        <v>255</v>
      </c>
      <c r="I401" s="450" t="s">
        <v>15</v>
      </c>
      <c r="J401" s="451"/>
    </row>
    <row r="402" spans="2:10" ht="15.75" thickTop="1" x14ac:dyDescent="0.25">
      <c r="B402" s="127" t="s">
        <v>17</v>
      </c>
      <c r="C402" s="128" t="s">
        <v>259</v>
      </c>
      <c r="D402" s="129"/>
      <c r="E402" s="130"/>
      <c r="F402" s="130"/>
      <c r="G402" s="131">
        <f>G403</f>
        <v>0</v>
      </c>
      <c r="H402" s="132"/>
      <c r="I402" s="133"/>
      <c r="J402" s="134"/>
    </row>
    <row r="403" spans="2:10" x14ac:dyDescent="0.25">
      <c r="B403" s="135"/>
      <c r="C403" s="136"/>
      <c r="D403" s="137"/>
      <c r="E403" s="138"/>
      <c r="F403" s="139"/>
      <c r="G403" s="140"/>
      <c r="H403" s="141"/>
      <c r="I403" s="142"/>
      <c r="J403" s="142"/>
    </row>
    <row r="404" spans="2:10" x14ac:dyDescent="0.25">
      <c r="B404" s="144" t="s">
        <v>37</v>
      </c>
      <c r="C404" s="145" t="s">
        <v>256</v>
      </c>
      <c r="D404" s="145"/>
      <c r="E404" s="145"/>
      <c r="F404" s="145"/>
      <c r="G404" s="146">
        <f>SUM(G405:G405)</f>
        <v>0</v>
      </c>
      <c r="H404" s="147"/>
      <c r="I404" s="145"/>
      <c r="J404" s="145"/>
    </row>
    <row r="405" spans="2:10" x14ac:dyDescent="0.25">
      <c r="B405" s="135"/>
      <c r="C405" s="136" t="str">
        <f>C400</f>
        <v>TERMO VISOR - FLIR TG 165 OU SIMILAR - FORNECIMENTO</v>
      </c>
      <c r="D405" s="137" t="str">
        <f>VLOOKUP(B400,'PLAN SINTÉTICA - VALORES'!$B$43:$D$100,3,0)</f>
        <v>und</v>
      </c>
      <c r="E405" s="138">
        <v>1</v>
      </c>
      <c r="F405" s="138"/>
      <c r="G405" s="140">
        <f>TRUNC((F405*E405),2)</f>
        <v>0</v>
      </c>
      <c r="H405" s="141"/>
      <c r="I405" s="138"/>
      <c r="J405" s="199"/>
    </row>
    <row r="406" spans="2:10" x14ac:dyDescent="0.25">
      <c r="B406" s="203"/>
      <c r="C406" s="203"/>
      <c r="D406" s="203"/>
      <c r="E406" s="203"/>
      <c r="F406" s="203"/>
      <c r="G406" s="203"/>
      <c r="H406" s="203"/>
      <c r="I406" s="203"/>
      <c r="J406" s="203"/>
    </row>
    <row r="407" spans="2:10" x14ac:dyDescent="0.25">
      <c r="B407" s="144" t="s">
        <v>48</v>
      </c>
      <c r="C407" s="145" t="s">
        <v>257</v>
      </c>
      <c r="D407" s="145"/>
      <c r="E407" s="145"/>
      <c r="F407" s="145"/>
      <c r="G407" s="146">
        <f>SUM(G408:G409)</f>
        <v>0</v>
      </c>
      <c r="H407" s="145"/>
      <c r="I407" s="145"/>
      <c r="J407" s="145"/>
    </row>
    <row r="408" spans="2:10" x14ac:dyDescent="0.25">
      <c r="B408" s="144"/>
      <c r="C408" s="206"/>
      <c r="D408" s="137"/>
      <c r="E408" s="138"/>
      <c r="F408" s="138"/>
      <c r="G408" s="140"/>
      <c r="H408" s="145"/>
      <c r="I408" s="145"/>
      <c r="J408" s="145"/>
    </row>
    <row r="409" spans="2:10" x14ac:dyDescent="0.25">
      <c r="B409" s="135"/>
      <c r="C409" s="136"/>
      <c r="D409" s="137"/>
      <c r="E409" s="138"/>
      <c r="F409" s="138"/>
      <c r="G409" s="140"/>
      <c r="H409" s="141"/>
      <c r="I409" s="142"/>
      <c r="J409" s="143"/>
    </row>
    <row r="410" spans="2:10" x14ac:dyDescent="0.25">
      <c r="B410" s="148"/>
      <c r="C410" s="149"/>
      <c r="D410" s="150"/>
      <c r="E410" s="151"/>
      <c r="F410" s="152"/>
      <c r="G410" s="153"/>
      <c r="H410" s="154"/>
      <c r="I410" s="155"/>
      <c r="J410" s="156"/>
    </row>
    <row r="411" spans="2:10" ht="15" customHeight="1" x14ac:dyDescent="0.25">
      <c r="B411" s="452" t="s">
        <v>258</v>
      </c>
      <c r="C411" s="452"/>
      <c r="D411" s="452"/>
      <c r="E411" s="452"/>
      <c r="F411" s="452"/>
      <c r="G411" s="169">
        <f>G402+G404+G407</f>
        <v>0</v>
      </c>
      <c r="H411" s="200"/>
      <c r="I411" s="354"/>
      <c r="J411" s="354">
        <f>TRUNC(G411*H411,2)+G411</f>
        <v>0</v>
      </c>
    </row>
    <row r="413" spans="2:10" ht="36" x14ac:dyDescent="0.25">
      <c r="B413" s="121" t="s">
        <v>83</v>
      </c>
      <c r="C413" s="201" t="str">
        <f>VLOOKUP(B413,'PLAN SINTÉTICA - VALORES'!$B$43:$C$149,2,0)</f>
        <v>BOMBA SUBMERSÍVEL PARA DRENAGEM E ESGOTAMENTO DANCOR DS 56-40 3 CV 2P TRIFÁSICA 220V OU SIMILAR - FORNECIMENTO</v>
      </c>
      <c r="D413" s="201"/>
      <c r="E413" s="201"/>
      <c r="F413" s="201"/>
      <c r="G413" s="201"/>
      <c r="H413" s="122"/>
      <c r="I413" s="123"/>
      <c r="J413" s="198"/>
    </row>
    <row r="414" spans="2:10" ht="15.75" thickBot="1" x14ac:dyDescent="0.3">
      <c r="B414" s="124" t="s">
        <v>8</v>
      </c>
      <c r="C414" s="124" t="s">
        <v>9</v>
      </c>
      <c r="D414" s="124" t="s">
        <v>10</v>
      </c>
      <c r="E414" s="124" t="s">
        <v>11</v>
      </c>
      <c r="F414" s="125" t="s">
        <v>253</v>
      </c>
      <c r="G414" s="125" t="s">
        <v>254</v>
      </c>
      <c r="H414" s="126" t="s">
        <v>255</v>
      </c>
      <c r="I414" s="450" t="s">
        <v>15</v>
      </c>
      <c r="J414" s="451"/>
    </row>
    <row r="415" spans="2:10" ht="15.75" thickTop="1" x14ac:dyDescent="0.25">
      <c r="B415" s="127" t="s">
        <v>17</v>
      </c>
      <c r="C415" s="128" t="s">
        <v>259</v>
      </c>
      <c r="D415" s="129"/>
      <c r="E415" s="130"/>
      <c r="F415" s="130"/>
      <c r="G415" s="131">
        <f>G416</f>
        <v>0</v>
      </c>
      <c r="H415" s="132"/>
      <c r="I415" s="133"/>
      <c r="J415" s="134"/>
    </row>
    <row r="416" spans="2:10" x14ac:dyDescent="0.25">
      <c r="B416" s="135"/>
      <c r="C416" s="136"/>
      <c r="D416" s="137"/>
      <c r="E416" s="138"/>
      <c r="F416" s="139"/>
      <c r="G416" s="140"/>
      <c r="H416" s="141"/>
      <c r="I416" s="142"/>
      <c r="J416" s="142"/>
    </row>
    <row r="417" spans="2:10" x14ac:dyDescent="0.25">
      <c r="B417" s="144" t="s">
        <v>37</v>
      </c>
      <c r="C417" s="145" t="s">
        <v>256</v>
      </c>
      <c r="D417" s="145"/>
      <c r="E417" s="145"/>
      <c r="F417" s="145"/>
      <c r="G417" s="146">
        <f>SUM(G418:G418)</f>
        <v>0</v>
      </c>
      <c r="H417" s="147"/>
      <c r="I417" s="145"/>
      <c r="J417" s="145"/>
    </row>
    <row r="418" spans="2:10" ht="36" x14ac:dyDescent="0.25">
      <c r="B418" s="135"/>
      <c r="C418" s="136" t="str">
        <f>C413</f>
        <v>BOMBA SUBMERSÍVEL PARA DRENAGEM E ESGOTAMENTO DANCOR DS 56-40 3 CV 2P TRIFÁSICA 220V OU SIMILAR - FORNECIMENTO</v>
      </c>
      <c r="D418" s="137" t="str">
        <f>VLOOKUP(B413,'PLAN SINTÉTICA - VALORES'!$B$43:$D$100,3,0)</f>
        <v>und</v>
      </c>
      <c r="E418" s="138">
        <v>1</v>
      </c>
      <c r="F418" s="138"/>
      <c r="G418" s="140">
        <f>TRUNC((F418*E418),2)</f>
        <v>0</v>
      </c>
      <c r="H418" s="141"/>
      <c r="I418" s="138"/>
      <c r="J418" s="199"/>
    </row>
    <row r="419" spans="2:10" x14ac:dyDescent="0.25">
      <c r="B419" s="203"/>
      <c r="C419" s="203"/>
      <c r="D419" s="203"/>
      <c r="E419" s="203"/>
      <c r="F419" s="203"/>
      <c r="G419" s="203"/>
      <c r="H419" s="203"/>
      <c r="I419" s="203"/>
      <c r="J419" s="203"/>
    </row>
    <row r="420" spans="2:10" x14ac:dyDescent="0.25">
      <c r="B420" s="144" t="s">
        <v>48</v>
      </c>
      <c r="C420" s="145" t="s">
        <v>257</v>
      </c>
      <c r="D420" s="145"/>
      <c r="E420" s="145"/>
      <c r="F420" s="145"/>
      <c r="G420" s="146">
        <f>SUM(G421:G422)</f>
        <v>0</v>
      </c>
      <c r="H420" s="145"/>
      <c r="I420" s="145"/>
      <c r="J420" s="145"/>
    </row>
    <row r="421" spans="2:10" x14ac:dyDescent="0.25">
      <c r="B421" s="144"/>
      <c r="C421" s="206"/>
      <c r="D421" s="137"/>
      <c r="E421" s="138"/>
      <c r="F421" s="138"/>
      <c r="G421" s="140"/>
      <c r="H421" s="145"/>
      <c r="I421" s="145"/>
      <c r="J421" s="145"/>
    </row>
    <row r="422" spans="2:10" x14ac:dyDescent="0.25">
      <c r="B422" s="135"/>
      <c r="C422" s="136"/>
      <c r="D422" s="137"/>
      <c r="E422" s="138"/>
      <c r="F422" s="138"/>
      <c r="G422" s="140"/>
      <c r="H422" s="141"/>
      <c r="I422" s="142"/>
      <c r="J422" s="143"/>
    </row>
    <row r="423" spans="2:10" x14ac:dyDescent="0.25">
      <c r="B423" s="148"/>
      <c r="C423" s="149"/>
      <c r="D423" s="150"/>
      <c r="E423" s="151"/>
      <c r="F423" s="152"/>
      <c r="G423" s="153"/>
      <c r="H423" s="154"/>
      <c r="I423" s="155"/>
      <c r="J423" s="156"/>
    </row>
    <row r="424" spans="2:10" ht="15" customHeight="1" x14ac:dyDescent="0.25">
      <c r="B424" s="452" t="s">
        <v>258</v>
      </c>
      <c r="C424" s="452"/>
      <c r="D424" s="452"/>
      <c r="E424" s="452"/>
      <c r="F424" s="452"/>
      <c r="G424" s="169">
        <f>G415+G417+G420</f>
        <v>0</v>
      </c>
      <c r="H424" s="200">
        <f>$H$21</f>
        <v>0</v>
      </c>
      <c r="I424" s="354"/>
      <c r="J424" s="354">
        <f>TRUNC(G424*H424,2)+G424</f>
        <v>0</v>
      </c>
    </row>
    <row r="426" spans="2:10" ht="36" x14ac:dyDescent="0.25">
      <c r="B426" s="121" t="s">
        <v>84</v>
      </c>
      <c r="C426" s="201" t="str">
        <f>VLOOKUP(B426,'PLAN SINTÉTICA - VALORES'!$B$43:$C$149,2,0)</f>
        <v>MOTOBOMBA SUBMERSÍVEL 3 COM MANGOTE DE 6 METROS, EQUIPADA COM MOTOR TOYAMA DE 6,5 HP PARTIDA MANUAL OU SIMILAR - FORNECIMENTO</v>
      </c>
      <c r="D426" s="201"/>
      <c r="E426" s="201"/>
      <c r="F426" s="201"/>
      <c r="G426" s="201"/>
      <c r="H426" s="122"/>
      <c r="I426" s="123"/>
      <c r="J426" s="198"/>
    </row>
    <row r="427" spans="2:10" ht="15.75" thickBot="1" x14ac:dyDescent="0.3">
      <c r="B427" s="124" t="s">
        <v>8</v>
      </c>
      <c r="C427" s="124" t="s">
        <v>9</v>
      </c>
      <c r="D427" s="124" t="s">
        <v>10</v>
      </c>
      <c r="E427" s="124" t="s">
        <v>11</v>
      </c>
      <c r="F427" s="125" t="s">
        <v>253</v>
      </c>
      <c r="G427" s="125" t="s">
        <v>254</v>
      </c>
      <c r="H427" s="126" t="s">
        <v>255</v>
      </c>
      <c r="I427" s="450" t="s">
        <v>15</v>
      </c>
      <c r="J427" s="451"/>
    </row>
    <row r="428" spans="2:10" ht="15.75" thickTop="1" x14ac:dyDescent="0.25">
      <c r="B428" s="127" t="s">
        <v>17</v>
      </c>
      <c r="C428" s="128" t="s">
        <v>259</v>
      </c>
      <c r="D428" s="129"/>
      <c r="E428" s="130"/>
      <c r="F428" s="130"/>
      <c r="G428" s="131">
        <f>G429</f>
        <v>0</v>
      </c>
      <c r="H428" s="132"/>
      <c r="I428" s="133"/>
      <c r="J428" s="134"/>
    </row>
    <row r="429" spans="2:10" x14ac:dyDescent="0.25">
      <c r="B429" s="135"/>
      <c r="C429" s="136"/>
      <c r="D429" s="137"/>
      <c r="E429" s="138"/>
      <c r="F429" s="139"/>
      <c r="G429" s="140"/>
      <c r="H429" s="141"/>
      <c r="I429" s="142"/>
      <c r="J429" s="142"/>
    </row>
    <row r="430" spans="2:10" x14ac:dyDescent="0.25">
      <c r="B430" s="144" t="s">
        <v>37</v>
      </c>
      <c r="C430" s="145" t="s">
        <v>256</v>
      </c>
      <c r="D430" s="145"/>
      <c r="E430" s="145"/>
      <c r="F430" s="145"/>
      <c r="G430" s="146">
        <f>SUM(G431:G431)</f>
        <v>0</v>
      </c>
      <c r="H430" s="147"/>
      <c r="I430" s="145"/>
      <c r="J430" s="145"/>
    </row>
    <row r="431" spans="2:10" ht="36" x14ac:dyDescent="0.25">
      <c r="B431" s="135"/>
      <c r="C431" s="136" t="str">
        <f>C426</f>
        <v>MOTOBOMBA SUBMERSÍVEL 3 COM MANGOTE DE 6 METROS, EQUIPADA COM MOTOR TOYAMA DE 6,5 HP PARTIDA MANUAL OU SIMILAR - FORNECIMENTO</v>
      </c>
      <c r="D431" s="137" t="str">
        <f>VLOOKUP(B426,'PLAN SINTÉTICA - VALORES'!$B$43:$D$100,3,0)</f>
        <v>und</v>
      </c>
      <c r="E431" s="138">
        <v>1</v>
      </c>
      <c r="F431" s="138"/>
      <c r="G431" s="140">
        <f>TRUNC((F431*E431),2)</f>
        <v>0</v>
      </c>
      <c r="H431" s="141"/>
      <c r="I431" s="138"/>
      <c r="J431" s="199"/>
    </row>
    <row r="432" spans="2:10" x14ac:dyDescent="0.25">
      <c r="B432" s="203"/>
      <c r="C432" s="203"/>
      <c r="D432" s="203"/>
      <c r="E432" s="203"/>
      <c r="F432" s="203"/>
      <c r="G432" s="203"/>
      <c r="H432" s="203"/>
      <c r="I432" s="203"/>
      <c r="J432" s="203"/>
    </row>
    <row r="433" spans="2:10" x14ac:dyDescent="0.25">
      <c r="B433" s="144" t="s">
        <v>48</v>
      </c>
      <c r="C433" s="145" t="s">
        <v>257</v>
      </c>
      <c r="D433" s="145"/>
      <c r="E433" s="145"/>
      <c r="F433" s="145"/>
      <c r="G433" s="146">
        <f>SUM(G434:G435)</f>
        <v>0</v>
      </c>
      <c r="H433" s="145"/>
      <c r="I433" s="145"/>
      <c r="J433" s="145"/>
    </row>
    <row r="434" spans="2:10" x14ac:dyDescent="0.25">
      <c r="B434" s="144"/>
      <c r="C434" s="206"/>
      <c r="D434" s="137"/>
      <c r="E434" s="138"/>
      <c r="F434" s="138"/>
      <c r="G434" s="140"/>
      <c r="H434" s="145"/>
      <c r="I434" s="145"/>
      <c r="J434" s="145"/>
    </row>
    <row r="435" spans="2:10" x14ac:dyDescent="0.25">
      <c r="B435" s="135"/>
      <c r="C435" s="136"/>
      <c r="D435" s="137"/>
      <c r="E435" s="138"/>
      <c r="F435" s="138"/>
      <c r="G435" s="140"/>
      <c r="H435" s="141"/>
      <c r="I435" s="142"/>
      <c r="J435" s="143"/>
    </row>
    <row r="436" spans="2:10" x14ac:dyDescent="0.25">
      <c r="B436" s="148"/>
      <c r="C436" s="149"/>
      <c r="D436" s="150"/>
      <c r="E436" s="151"/>
      <c r="F436" s="152"/>
      <c r="G436" s="153"/>
      <c r="H436" s="154"/>
      <c r="I436" s="155"/>
      <c r="J436" s="156"/>
    </row>
    <row r="437" spans="2:10" ht="15" customHeight="1" x14ac:dyDescent="0.25">
      <c r="B437" s="452" t="s">
        <v>258</v>
      </c>
      <c r="C437" s="452"/>
      <c r="D437" s="452"/>
      <c r="E437" s="452"/>
      <c r="F437" s="452"/>
      <c r="G437" s="169">
        <f>G428+G430+G433</f>
        <v>0</v>
      </c>
      <c r="H437" s="200"/>
      <c r="I437" s="354"/>
      <c r="J437" s="354">
        <f>TRUNC(G437*H437,2)+G437</f>
        <v>0</v>
      </c>
    </row>
    <row r="439" spans="2:10" ht="24" x14ac:dyDescent="0.25">
      <c r="B439" s="121" t="s">
        <v>85</v>
      </c>
      <c r="C439" s="201" t="str">
        <f>VLOOKUP(B439,'PLAN SINTÉTICA - VALORES'!$B$43:$C$149,2,0)</f>
        <v>ROUPEIRO DE AÇO 16 PORTAS GRP8/16 ACADEMIA CINZA OU SIMILAR - FORNECIMENTO</v>
      </c>
      <c r="D439" s="201"/>
      <c r="E439" s="201"/>
      <c r="F439" s="201"/>
      <c r="G439" s="201"/>
      <c r="H439" s="122"/>
      <c r="I439" s="123"/>
      <c r="J439" s="198"/>
    </row>
    <row r="440" spans="2:10" ht="15.75" thickBot="1" x14ac:dyDescent="0.3">
      <c r="B440" s="124" t="s">
        <v>8</v>
      </c>
      <c r="C440" s="124" t="s">
        <v>9</v>
      </c>
      <c r="D440" s="124" t="s">
        <v>10</v>
      </c>
      <c r="E440" s="124" t="s">
        <v>11</v>
      </c>
      <c r="F440" s="125" t="s">
        <v>253</v>
      </c>
      <c r="G440" s="125" t="s">
        <v>254</v>
      </c>
      <c r="H440" s="126" t="s">
        <v>255</v>
      </c>
      <c r="I440" s="450" t="s">
        <v>15</v>
      </c>
      <c r="J440" s="451"/>
    </row>
    <row r="441" spans="2:10" ht="15.75" thickTop="1" x14ac:dyDescent="0.25">
      <c r="B441" s="127" t="s">
        <v>17</v>
      </c>
      <c r="C441" s="128" t="s">
        <v>259</v>
      </c>
      <c r="D441" s="129"/>
      <c r="E441" s="130"/>
      <c r="F441" s="130"/>
      <c r="G441" s="131">
        <f>G442</f>
        <v>0</v>
      </c>
      <c r="H441" s="132"/>
      <c r="I441" s="133"/>
      <c r="J441" s="134"/>
    </row>
    <row r="442" spans="2:10" x14ac:dyDescent="0.25">
      <c r="B442" s="135"/>
      <c r="C442" s="136"/>
      <c r="D442" s="137"/>
      <c r="E442" s="138"/>
      <c r="F442" s="139"/>
      <c r="G442" s="140"/>
      <c r="H442" s="141"/>
      <c r="I442" s="142"/>
      <c r="J442" s="142"/>
    </row>
    <row r="443" spans="2:10" x14ac:dyDescent="0.25">
      <c r="B443" s="144" t="s">
        <v>37</v>
      </c>
      <c r="C443" s="145" t="s">
        <v>256</v>
      </c>
      <c r="D443" s="145"/>
      <c r="E443" s="145"/>
      <c r="F443" s="145"/>
      <c r="G443" s="146">
        <f>SUM(G444:G444)</f>
        <v>0</v>
      </c>
      <c r="H443" s="147"/>
      <c r="I443" s="145"/>
      <c r="J443" s="145"/>
    </row>
    <row r="444" spans="2:10" ht="24" x14ac:dyDescent="0.25">
      <c r="B444" s="135"/>
      <c r="C444" s="136" t="str">
        <f>C439</f>
        <v>ROUPEIRO DE AÇO 16 PORTAS GRP8/16 ACADEMIA CINZA OU SIMILAR - FORNECIMENTO</v>
      </c>
      <c r="D444" s="137" t="str">
        <f>VLOOKUP(B439,'PLAN SINTÉTICA - VALORES'!$B$43:$D$100,3,0)</f>
        <v>und</v>
      </c>
      <c r="E444" s="138">
        <v>1</v>
      </c>
      <c r="F444" s="138"/>
      <c r="G444" s="140">
        <f>TRUNC((F444*E444),2)</f>
        <v>0</v>
      </c>
      <c r="H444" s="141"/>
      <c r="I444" s="138"/>
      <c r="J444" s="199"/>
    </row>
    <row r="445" spans="2:10" x14ac:dyDescent="0.25">
      <c r="B445" s="203"/>
      <c r="C445" s="203"/>
      <c r="D445" s="203"/>
      <c r="E445" s="203"/>
      <c r="F445" s="203"/>
      <c r="G445" s="203"/>
      <c r="H445" s="203"/>
      <c r="I445" s="203"/>
      <c r="J445" s="203"/>
    </row>
    <row r="446" spans="2:10" x14ac:dyDescent="0.25">
      <c r="B446" s="144" t="s">
        <v>48</v>
      </c>
      <c r="C446" s="145" t="s">
        <v>257</v>
      </c>
      <c r="D446" s="145"/>
      <c r="E446" s="145"/>
      <c r="F446" s="145"/>
      <c r="G446" s="146">
        <f>SUM(G447:G448)</f>
        <v>0</v>
      </c>
      <c r="H446" s="145"/>
      <c r="I446" s="145"/>
      <c r="J446" s="145"/>
    </row>
    <row r="447" spans="2:10" x14ac:dyDescent="0.25">
      <c r="B447" s="144"/>
      <c r="C447" s="206"/>
      <c r="D447" s="137"/>
      <c r="E447" s="138"/>
      <c r="F447" s="138"/>
      <c r="G447" s="140"/>
      <c r="H447" s="145"/>
      <c r="I447" s="145"/>
      <c r="J447" s="145"/>
    </row>
    <row r="448" spans="2:10" x14ac:dyDescent="0.25">
      <c r="B448" s="135"/>
      <c r="C448" s="136"/>
      <c r="D448" s="137"/>
      <c r="E448" s="138"/>
      <c r="F448" s="138"/>
      <c r="G448" s="140"/>
      <c r="H448" s="141"/>
      <c r="I448" s="142"/>
      <c r="J448" s="143"/>
    </row>
    <row r="449" spans="2:10" x14ac:dyDescent="0.25">
      <c r="B449" s="148"/>
      <c r="C449" s="149"/>
      <c r="D449" s="150"/>
      <c r="E449" s="151"/>
      <c r="F449" s="152"/>
      <c r="G449" s="153"/>
      <c r="H449" s="154"/>
      <c r="I449" s="155"/>
      <c r="J449" s="156"/>
    </row>
    <row r="450" spans="2:10" ht="15" customHeight="1" x14ac:dyDescent="0.25">
      <c r="B450" s="452" t="s">
        <v>258</v>
      </c>
      <c r="C450" s="452"/>
      <c r="D450" s="452"/>
      <c r="E450" s="452"/>
      <c r="F450" s="452"/>
      <c r="G450" s="169">
        <f>G441+G443+G446</f>
        <v>0</v>
      </c>
      <c r="H450" s="200"/>
      <c r="I450" s="354"/>
      <c r="J450" s="354">
        <f>TRUNC(G450*H450,2)+G450</f>
        <v>0</v>
      </c>
    </row>
    <row r="452" spans="2:10" ht="36" x14ac:dyDescent="0.25">
      <c r="B452" s="121" t="s">
        <v>86</v>
      </c>
      <c r="C452" s="201" t="str">
        <f>VLOOKUP(B452,'PLAN SINTÉTICA - VALORES'!$B$43:$C$149,2,0)</f>
        <v>LOCAÇÃO DE COMPRESSOR DE AR REBOCÁVEL, VAZÃO 89 PCM, PRESSÃO EFETIVA DE TRABALHO 102 PSI, MOTOR DIESEL, POTÊNCIA 20 CV - CHP DIURNO. AF_06/2015</v>
      </c>
      <c r="D452" s="201"/>
      <c r="E452" s="201"/>
      <c r="F452" s="201"/>
      <c r="G452" s="201"/>
      <c r="H452" s="122"/>
      <c r="I452" s="123"/>
      <c r="J452" s="198"/>
    </row>
    <row r="453" spans="2:10" ht="15.75" thickBot="1" x14ac:dyDescent="0.3">
      <c r="B453" s="124" t="s">
        <v>8</v>
      </c>
      <c r="C453" s="124" t="s">
        <v>9</v>
      </c>
      <c r="D453" s="124" t="s">
        <v>10</v>
      </c>
      <c r="E453" s="124" t="s">
        <v>11</v>
      </c>
      <c r="F453" s="125" t="s">
        <v>253</v>
      </c>
      <c r="G453" s="125" t="s">
        <v>254</v>
      </c>
      <c r="H453" s="126" t="s">
        <v>255</v>
      </c>
      <c r="I453" s="450" t="s">
        <v>15</v>
      </c>
      <c r="J453" s="451"/>
    </row>
    <row r="454" spans="2:10" ht="15.75" thickTop="1" x14ac:dyDescent="0.25">
      <c r="B454" s="127" t="s">
        <v>17</v>
      </c>
      <c r="C454" s="128" t="s">
        <v>259</v>
      </c>
      <c r="D454" s="129"/>
      <c r="E454" s="130"/>
      <c r="F454" s="130"/>
      <c r="G454" s="131">
        <f>G455</f>
        <v>0</v>
      </c>
      <c r="H454" s="132"/>
      <c r="I454" s="133"/>
      <c r="J454" s="134"/>
    </row>
    <row r="455" spans="2:10" x14ac:dyDescent="0.25">
      <c r="B455" s="135"/>
      <c r="C455" s="136"/>
      <c r="D455" s="137"/>
      <c r="E455" s="138"/>
      <c r="F455" s="139"/>
      <c r="G455" s="140"/>
      <c r="H455" s="141"/>
      <c r="I455" s="142"/>
      <c r="J455" s="142"/>
    </row>
    <row r="456" spans="2:10" x14ac:dyDescent="0.25">
      <c r="B456" s="144" t="s">
        <v>37</v>
      </c>
      <c r="C456" s="145" t="s">
        <v>256</v>
      </c>
      <c r="D456" s="145"/>
      <c r="E456" s="145"/>
      <c r="F456" s="145"/>
      <c r="G456" s="146">
        <f>SUM(G457:G457)</f>
        <v>0</v>
      </c>
      <c r="H456" s="147"/>
      <c r="I456" s="145"/>
      <c r="J456" s="145"/>
    </row>
    <row r="457" spans="2:10" ht="36" x14ac:dyDescent="0.25">
      <c r="B457" s="135"/>
      <c r="C457" s="136" t="str">
        <f>C452</f>
        <v>LOCAÇÃO DE COMPRESSOR DE AR REBOCÁVEL, VAZÃO 89 PCM, PRESSÃO EFETIVA DE TRABALHO 102 PSI, MOTOR DIESEL, POTÊNCIA 20 CV - CHP DIURNO. AF_06/2015</v>
      </c>
      <c r="D457" s="137" t="str">
        <f>VLOOKUP(B452,'PLAN SINTÉTICA - VALORES'!$B$43:$D$100,3,0)</f>
        <v>h</v>
      </c>
      <c r="E457" s="138">
        <v>1</v>
      </c>
      <c r="F457" s="138"/>
      <c r="G457" s="140">
        <f>TRUNC((F457*E457),2)</f>
        <v>0</v>
      </c>
      <c r="H457" s="141"/>
      <c r="I457" s="138"/>
      <c r="J457" s="199"/>
    </row>
    <row r="458" spans="2:10" x14ac:dyDescent="0.25">
      <c r="B458" s="203"/>
      <c r="C458" s="203"/>
      <c r="D458" s="203"/>
      <c r="E458" s="203"/>
      <c r="F458" s="203"/>
      <c r="G458" s="203"/>
      <c r="H458" s="203"/>
      <c r="I458" s="203"/>
      <c r="J458" s="203"/>
    </row>
    <row r="459" spans="2:10" x14ac:dyDescent="0.25">
      <c r="B459" s="144" t="s">
        <v>48</v>
      </c>
      <c r="C459" s="145" t="s">
        <v>257</v>
      </c>
      <c r="D459" s="145"/>
      <c r="E459" s="145"/>
      <c r="F459" s="145"/>
      <c r="G459" s="146">
        <f>SUM(G460:G461)</f>
        <v>0</v>
      </c>
      <c r="H459" s="145"/>
      <c r="I459" s="145"/>
      <c r="J459" s="145"/>
    </row>
    <row r="460" spans="2:10" x14ac:dyDescent="0.25">
      <c r="B460" s="144"/>
      <c r="C460" s="206"/>
      <c r="D460" s="137"/>
      <c r="E460" s="138"/>
      <c r="F460" s="138"/>
      <c r="G460" s="140"/>
      <c r="H460" s="145"/>
      <c r="I460" s="145"/>
      <c r="J460" s="145"/>
    </row>
    <row r="461" spans="2:10" x14ac:dyDescent="0.25">
      <c r="B461" s="135"/>
      <c r="C461" s="136"/>
      <c r="D461" s="137"/>
      <c r="E461" s="138"/>
      <c r="F461" s="138"/>
      <c r="G461" s="140"/>
      <c r="H461" s="141"/>
      <c r="I461" s="142"/>
      <c r="J461" s="143"/>
    </row>
    <row r="462" spans="2:10" x14ac:dyDescent="0.25">
      <c r="B462" s="148"/>
      <c r="C462" s="149"/>
      <c r="D462" s="150"/>
      <c r="E462" s="151"/>
      <c r="F462" s="152"/>
      <c r="G462" s="153"/>
      <c r="H462" s="154"/>
      <c r="I462" s="155"/>
      <c r="J462" s="156"/>
    </row>
    <row r="463" spans="2:10" ht="15" customHeight="1" x14ac:dyDescent="0.25">
      <c r="B463" s="452" t="s">
        <v>258</v>
      </c>
      <c r="C463" s="452"/>
      <c r="D463" s="452"/>
      <c r="E463" s="452"/>
      <c r="F463" s="452"/>
      <c r="G463" s="169">
        <f>G454+G456+G459</f>
        <v>0</v>
      </c>
      <c r="H463" s="200"/>
      <c r="I463" s="354"/>
      <c r="J463" s="354">
        <f>TRUNC(G463*H463,2)+G463</f>
        <v>0</v>
      </c>
    </row>
    <row r="465" spans="2:10" ht="24" x14ac:dyDescent="0.25">
      <c r="B465" s="121" t="s">
        <v>87</v>
      </c>
      <c r="C465" s="201" t="str">
        <f>VLOOKUP(B465,'PLAN SINTÉTICA - VALORES'!$B$43:$C$149,2,0)</f>
        <v>DESINCRUSTADOR DE AGULHA TIPO PISTOLA 97-556LA STANLEY OU SIMILAR - FORNECIMENTO</v>
      </c>
      <c r="D465" s="201"/>
      <c r="E465" s="201"/>
      <c r="F465" s="201"/>
      <c r="G465" s="201"/>
      <c r="H465" s="122"/>
      <c r="I465" s="123"/>
      <c r="J465" s="198"/>
    </row>
    <row r="466" spans="2:10" ht="15.75" thickBot="1" x14ac:dyDescent="0.3">
      <c r="B466" s="124" t="s">
        <v>8</v>
      </c>
      <c r="C466" s="124" t="s">
        <v>9</v>
      </c>
      <c r="D466" s="124" t="s">
        <v>10</v>
      </c>
      <c r="E466" s="124" t="s">
        <v>11</v>
      </c>
      <c r="F466" s="125" t="s">
        <v>253</v>
      </c>
      <c r="G466" s="125" t="s">
        <v>254</v>
      </c>
      <c r="H466" s="126" t="s">
        <v>255</v>
      </c>
      <c r="I466" s="450" t="s">
        <v>15</v>
      </c>
      <c r="J466" s="451"/>
    </row>
    <row r="467" spans="2:10" ht="15.75" thickTop="1" x14ac:dyDescent="0.25">
      <c r="B467" s="127" t="s">
        <v>17</v>
      </c>
      <c r="C467" s="128" t="s">
        <v>259</v>
      </c>
      <c r="D467" s="129"/>
      <c r="E467" s="130"/>
      <c r="F467" s="130"/>
      <c r="G467" s="131">
        <f>G468</f>
        <v>0</v>
      </c>
      <c r="H467" s="132"/>
      <c r="I467" s="133"/>
      <c r="J467" s="134"/>
    </row>
    <row r="468" spans="2:10" x14ac:dyDescent="0.25">
      <c r="B468" s="135"/>
      <c r="C468" s="136"/>
      <c r="D468" s="137"/>
      <c r="E468" s="138"/>
      <c r="F468" s="139"/>
      <c r="G468" s="140"/>
      <c r="H468" s="141"/>
      <c r="I468" s="142"/>
      <c r="J468" s="142"/>
    </row>
    <row r="469" spans="2:10" x14ac:dyDescent="0.25">
      <c r="B469" s="144" t="s">
        <v>37</v>
      </c>
      <c r="C469" s="145" t="s">
        <v>256</v>
      </c>
      <c r="D469" s="145"/>
      <c r="E469" s="145"/>
      <c r="F469" s="145"/>
      <c r="G469" s="146">
        <f>SUM(G470:G470)</f>
        <v>0</v>
      </c>
      <c r="H469" s="147"/>
      <c r="I469" s="145"/>
      <c r="J469" s="145"/>
    </row>
    <row r="470" spans="2:10" ht="24" x14ac:dyDescent="0.25">
      <c r="B470" s="135"/>
      <c r="C470" s="136" t="str">
        <f>C465</f>
        <v>DESINCRUSTADOR DE AGULHA TIPO PISTOLA 97-556LA STANLEY OU SIMILAR - FORNECIMENTO</v>
      </c>
      <c r="D470" s="137" t="str">
        <f>VLOOKUP(B465,'PLAN SINTÉTICA - VALORES'!$B$43:$D$100,3,0)</f>
        <v>und</v>
      </c>
      <c r="E470" s="138">
        <v>1</v>
      </c>
      <c r="F470" s="138"/>
      <c r="G470" s="140">
        <f>TRUNC((F470*E470),2)</f>
        <v>0</v>
      </c>
      <c r="H470" s="141"/>
      <c r="I470" s="138"/>
      <c r="J470" s="199"/>
    </row>
    <row r="471" spans="2:10" x14ac:dyDescent="0.25">
      <c r="B471" s="203"/>
      <c r="C471" s="203"/>
      <c r="D471" s="203"/>
      <c r="E471" s="203"/>
      <c r="F471" s="203"/>
      <c r="G471" s="203"/>
      <c r="H471" s="203"/>
      <c r="I471" s="203"/>
      <c r="J471" s="203"/>
    </row>
    <row r="472" spans="2:10" x14ac:dyDescent="0.25">
      <c r="B472" s="144" t="s">
        <v>48</v>
      </c>
      <c r="C472" s="145" t="s">
        <v>257</v>
      </c>
      <c r="D472" s="145"/>
      <c r="E472" s="145"/>
      <c r="F472" s="145"/>
      <c r="G472" s="146">
        <f>SUM(G473:G474)</f>
        <v>0</v>
      </c>
      <c r="H472" s="145"/>
      <c r="I472" s="145"/>
      <c r="J472" s="145"/>
    </row>
    <row r="473" spans="2:10" x14ac:dyDescent="0.25">
      <c r="B473" s="144"/>
      <c r="C473" s="206"/>
      <c r="D473" s="137"/>
      <c r="E473" s="138"/>
      <c r="F473" s="138"/>
      <c r="G473" s="140"/>
      <c r="H473" s="145"/>
      <c r="I473" s="145"/>
      <c r="J473" s="145"/>
    </row>
    <row r="474" spans="2:10" x14ac:dyDescent="0.25">
      <c r="B474" s="135"/>
      <c r="C474" s="136"/>
      <c r="D474" s="137"/>
      <c r="E474" s="138"/>
      <c r="F474" s="138"/>
      <c r="G474" s="140"/>
      <c r="H474" s="141"/>
      <c r="I474" s="142"/>
      <c r="J474" s="143"/>
    </row>
    <row r="475" spans="2:10" x14ac:dyDescent="0.25">
      <c r="B475" s="148"/>
      <c r="C475" s="149"/>
      <c r="D475" s="150"/>
      <c r="E475" s="151"/>
      <c r="F475" s="152"/>
      <c r="G475" s="153"/>
      <c r="H475" s="154"/>
      <c r="I475" s="155"/>
      <c r="J475" s="156"/>
    </row>
    <row r="476" spans="2:10" ht="15" customHeight="1" x14ac:dyDescent="0.25">
      <c r="B476" s="452" t="s">
        <v>258</v>
      </c>
      <c r="C476" s="452"/>
      <c r="D476" s="452"/>
      <c r="E476" s="452"/>
      <c r="F476" s="452"/>
      <c r="G476" s="169">
        <f>G467+G469+G472</f>
        <v>0</v>
      </c>
      <c r="H476" s="200"/>
      <c r="I476" s="354"/>
      <c r="J476" s="354">
        <f>TRUNC(G476*H476,2)+G476</f>
        <v>0</v>
      </c>
    </row>
    <row r="478" spans="2:10" ht="24" x14ac:dyDescent="0.25">
      <c r="B478" s="121" t="s">
        <v>88</v>
      </c>
      <c r="C478" s="201" t="str">
        <f>VLOOKUP(B478,'PLAN SINTÉTICA - VALORES'!$B$43:$C$149,2,0)</f>
        <v>LAVADOR DE ALTA PRESSÃO COM GERADOR DE ÁGUA QUENTE HG 64 OU SIMILAR - FORNECIMENTO</v>
      </c>
      <c r="D478" s="201"/>
      <c r="E478" s="201"/>
      <c r="F478" s="201"/>
      <c r="G478" s="201"/>
      <c r="H478" s="122"/>
      <c r="I478" s="123"/>
      <c r="J478" s="198"/>
    </row>
    <row r="479" spans="2:10" ht="15.75" thickBot="1" x14ac:dyDescent="0.3">
      <c r="B479" s="124" t="s">
        <v>8</v>
      </c>
      <c r="C479" s="124" t="s">
        <v>9</v>
      </c>
      <c r="D479" s="124" t="s">
        <v>10</v>
      </c>
      <c r="E479" s="124" t="s">
        <v>11</v>
      </c>
      <c r="F479" s="125" t="s">
        <v>253</v>
      </c>
      <c r="G479" s="125" t="s">
        <v>254</v>
      </c>
      <c r="H479" s="126" t="s">
        <v>255</v>
      </c>
      <c r="I479" s="450" t="s">
        <v>15</v>
      </c>
      <c r="J479" s="451"/>
    </row>
    <row r="480" spans="2:10" ht="15.75" thickTop="1" x14ac:dyDescent="0.25">
      <c r="B480" s="127" t="s">
        <v>17</v>
      </c>
      <c r="C480" s="128" t="s">
        <v>259</v>
      </c>
      <c r="D480" s="129"/>
      <c r="E480" s="130"/>
      <c r="F480" s="130"/>
      <c r="G480" s="131">
        <f>G481</f>
        <v>0</v>
      </c>
      <c r="H480" s="132"/>
      <c r="I480" s="133"/>
      <c r="J480" s="134"/>
    </row>
    <row r="481" spans="2:10" x14ac:dyDescent="0.25">
      <c r="B481" s="135"/>
      <c r="C481" s="136"/>
      <c r="D481" s="137"/>
      <c r="E481" s="138"/>
      <c r="F481" s="139"/>
      <c r="G481" s="140"/>
      <c r="H481" s="141"/>
      <c r="I481" s="142"/>
      <c r="J481" s="142"/>
    </row>
    <row r="482" spans="2:10" x14ac:dyDescent="0.25">
      <c r="B482" s="144" t="s">
        <v>37</v>
      </c>
      <c r="C482" s="145" t="s">
        <v>256</v>
      </c>
      <c r="D482" s="145"/>
      <c r="E482" s="145"/>
      <c r="F482" s="145"/>
      <c r="G482" s="146">
        <f>SUM(G483:G483)</f>
        <v>0</v>
      </c>
      <c r="H482" s="147"/>
      <c r="I482" s="145"/>
      <c r="J482" s="145"/>
    </row>
    <row r="483" spans="2:10" ht="24" x14ac:dyDescent="0.25">
      <c r="B483" s="135"/>
      <c r="C483" s="136" t="str">
        <f>C478</f>
        <v>LAVADOR DE ALTA PRESSÃO COM GERADOR DE ÁGUA QUENTE HG 64 OU SIMILAR - FORNECIMENTO</v>
      </c>
      <c r="D483" s="137" t="str">
        <f>VLOOKUP(B478,'PLAN SINTÉTICA - VALORES'!$B$43:$D$100,3,0)</f>
        <v>und</v>
      </c>
      <c r="E483" s="138">
        <v>1</v>
      </c>
      <c r="F483" s="138"/>
      <c r="G483" s="140">
        <f>TRUNC((F483*E483),2)</f>
        <v>0</v>
      </c>
      <c r="H483" s="141"/>
      <c r="I483" s="138"/>
      <c r="J483" s="199"/>
    </row>
    <row r="484" spans="2:10" x14ac:dyDescent="0.25">
      <c r="B484" s="203"/>
      <c r="C484" s="203"/>
      <c r="D484" s="203"/>
      <c r="E484" s="203"/>
      <c r="F484" s="203"/>
      <c r="G484" s="203"/>
      <c r="H484" s="203"/>
      <c r="I484" s="203"/>
      <c r="J484" s="203"/>
    </row>
    <row r="485" spans="2:10" x14ac:dyDescent="0.25">
      <c r="B485" s="144" t="s">
        <v>48</v>
      </c>
      <c r="C485" s="145" t="s">
        <v>257</v>
      </c>
      <c r="D485" s="145"/>
      <c r="E485" s="145"/>
      <c r="F485" s="145"/>
      <c r="G485" s="146">
        <f>SUM(G486:G487)</f>
        <v>0</v>
      </c>
      <c r="H485" s="145"/>
      <c r="I485" s="145"/>
      <c r="J485" s="145"/>
    </row>
    <row r="486" spans="2:10" x14ac:dyDescent="0.25">
      <c r="B486" s="144"/>
      <c r="C486" s="206"/>
      <c r="D486" s="137"/>
      <c r="E486" s="138"/>
      <c r="F486" s="138"/>
      <c r="G486" s="140"/>
      <c r="H486" s="145"/>
      <c r="I486" s="145"/>
      <c r="J486" s="145"/>
    </row>
    <row r="487" spans="2:10" x14ac:dyDescent="0.25">
      <c r="B487" s="135"/>
      <c r="C487" s="136"/>
      <c r="D487" s="137"/>
      <c r="E487" s="138"/>
      <c r="F487" s="138"/>
      <c r="G487" s="140"/>
      <c r="H487" s="141"/>
      <c r="I487" s="142"/>
      <c r="J487" s="143"/>
    </row>
    <row r="488" spans="2:10" x14ac:dyDescent="0.25">
      <c r="B488" s="148"/>
      <c r="C488" s="149"/>
      <c r="D488" s="150"/>
      <c r="E488" s="151"/>
      <c r="F488" s="152"/>
      <c r="G488" s="153"/>
      <c r="H488" s="154"/>
      <c r="I488" s="155"/>
      <c r="J488" s="156"/>
    </row>
    <row r="489" spans="2:10" ht="15" customHeight="1" x14ac:dyDescent="0.25">
      <c r="B489" s="452" t="s">
        <v>258</v>
      </c>
      <c r="C489" s="452"/>
      <c r="D489" s="452"/>
      <c r="E489" s="452"/>
      <c r="F489" s="452"/>
      <c r="G489" s="169">
        <f>G480+G482+G485</f>
        <v>0</v>
      </c>
      <c r="H489" s="200"/>
      <c r="I489" s="354"/>
      <c r="J489" s="354">
        <f>TRUNC(G489*H489,2)+G489</f>
        <v>0</v>
      </c>
    </row>
    <row r="491" spans="2:10" ht="36" x14ac:dyDescent="0.25">
      <c r="B491" s="121" t="s">
        <v>89</v>
      </c>
      <c r="C491" s="201" t="str">
        <f>VLOOKUP(B491,'PLAN SINTÉTICA - VALORES'!$B$43:$C$149,2,0)</f>
        <v>PISTOLA PINTURA PROFISSIONAL DEVILBISS FLG 515 G13 HVLP-TRANSTEC BICO 1,3MM - FLG-515-G13 OU SIMILAR - FORNECIMENTO</v>
      </c>
      <c r="D491" s="201"/>
      <c r="E491" s="201"/>
      <c r="F491" s="201"/>
      <c r="G491" s="201"/>
      <c r="H491" s="122"/>
      <c r="I491" s="123"/>
      <c r="J491" s="198"/>
    </row>
    <row r="492" spans="2:10" ht="15.75" thickBot="1" x14ac:dyDescent="0.3">
      <c r="B492" s="124" t="s">
        <v>8</v>
      </c>
      <c r="C492" s="124" t="s">
        <v>9</v>
      </c>
      <c r="D492" s="124" t="s">
        <v>10</v>
      </c>
      <c r="E492" s="124" t="s">
        <v>11</v>
      </c>
      <c r="F492" s="125" t="s">
        <v>253</v>
      </c>
      <c r="G492" s="125" t="s">
        <v>254</v>
      </c>
      <c r="H492" s="126" t="s">
        <v>255</v>
      </c>
      <c r="I492" s="450" t="s">
        <v>15</v>
      </c>
      <c r="J492" s="451"/>
    </row>
    <row r="493" spans="2:10" ht="15.75" thickTop="1" x14ac:dyDescent="0.25">
      <c r="B493" s="127" t="s">
        <v>17</v>
      </c>
      <c r="C493" s="128" t="s">
        <v>259</v>
      </c>
      <c r="D493" s="129"/>
      <c r="E493" s="130"/>
      <c r="F493" s="130"/>
      <c r="G493" s="131">
        <f>G494</f>
        <v>0</v>
      </c>
      <c r="H493" s="132"/>
      <c r="I493" s="133"/>
      <c r="J493" s="134"/>
    </row>
    <row r="494" spans="2:10" x14ac:dyDescent="0.25">
      <c r="B494" s="135"/>
      <c r="C494" s="136"/>
      <c r="D494" s="137"/>
      <c r="E494" s="138"/>
      <c r="F494" s="139"/>
      <c r="G494" s="140"/>
      <c r="H494" s="141"/>
      <c r="I494" s="142"/>
      <c r="J494" s="142"/>
    </row>
    <row r="495" spans="2:10" x14ac:dyDescent="0.25">
      <c r="B495" s="144" t="s">
        <v>37</v>
      </c>
      <c r="C495" s="145" t="s">
        <v>256</v>
      </c>
      <c r="D495" s="145"/>
      <c r="E495" s="145"/>
      <c r="F495" s="145"/>
      <c r="G495" s="146">
        <f>SUM(G496:G496)</f>
        <v>0</v>
      </c>
      <c r="H495" s="147"/>
      <c r="I495" s="145"/>
      <c r="J495" s="145"/>
    </row>
    <row r="496" spans="2:10" ht="36" x14ac:dyDescent="0.25">
      <c r="B496" s="135"/>
      <c r="C496" s="136" t="str">
        <f>C491</f>
        <v>PISTOLA PINTURA PROFISSIONAL DEVILBISS FLG 515 G13 HVLP-TRANSTEC BICO 1,3MM - FLG-515-G13 OU SIMILAR - FORNECIMENTO</v>
      </c>
      <c r="D496" s="137" t="str">
        <f>VLOOKUP(B491,'PLAN SINTÉTICA - VALORES'!$B$43:$D$100,3,0)</f>
        <v>und</v>
      </c>
      <c r="E496" s="138">
        <v>1</v>
      </c>
      <c r="F496" s="138"/>
      <c r="G496" s="140">
        <f>TRUNC((F496*E496),2)</f>
        <v>0</v>
      </c>
      <c r="H496" s="141"/>
      <c r="I496" s="138"/>
      <c r="J496" s="199"/>
    </row>
    <row r="497" spans="2:10" x14ac:dyDescent="0.25">
      <c r="B497" s="203"/>
      <c r="C497" s="203"/>
      <c r="D497" s="203"/>
      <c r="E497" s="203"/>
      <c r="F497" s="203"/>
      <c r="G497" s="203"/>
      <c r="H497" s="203"/>
      <c r="I497" s="203"/>
      <c r="J497" s="203"/>
    </row>
    <row r="498" spans="2:10" x14ac:dyDescent="0.25">
      <c r="B498" s="144" t="s">
        <v>48</v>
      </c>
      <c r="C498" s="145" t="s">
        <v>257</v>
      </c>
      <c r="D498" s="145"/>
      <c r="E498" s="145"/>
      <c r="F498" s="145"/>
      <c r="G498" s="146">
        <f>SUM(G499:G500)</f>
        <v>0</v>
      </c>
      <c r="H498" s="145"/>
      <c r="I498" s="145"/>
      <c r="J498" s="145"/>
    </row>
    <row r="499" spans="2:10" x14ac:dyDescent="0.25">
      <c r="B499" s="144"/>
      <c r="C499" s="206"/>
      <c r="D499" s="137"/>
      <c r="E499" s="138"/>
      <c r="F499" s="138"/>
      <c r="G499" s="140"/>
      <c r="H499" s="145"/>
      <c r="I499" s="145"/>
      <c r="J499" s="145"/>
    </row>
    <row r="500" spans="2:10" x14ac:dyDescent="0.25">
      <c r="B500" s="135"/>
      <c r="C500" s="136"/>
      <c r="D500" s="137"/>
      <c r="E500" s="138"/>
      <c r="F500" s="138"/>
      <c r="G500" s="140"/>
      <c r="H500" s="141"/>
      <c r="I500" s="142"/>
      <c r="J500" s="143"/>
    </row>
    <row r="501" spans="2:10" x14ac:dyDescent="0.25">
      <c r="B501" s="148"/>
      <c r="C501" s="149"/>
      <c r="D501" s="150"/>
      <c r="E501" s="151"/>
      <c r="F501" s="152"/>
      <c r="G501" s="153"/>
      <c r="H501" s="154"/>
      <c r="I501" s="155"/>
      <c r="J501" s="156"/>
    </row>
    <row r="502" spans="2:10" ht="15" customHeight="1" x14ac:dyDescent="0.25">
      <c r="B502" s="452" t="s">
        <v>258</v>
      </c>
      <c r="C502" s="452"/>
      <c r="D502" s="452"/>
      <c r="E502" s="452"/>
      <c r="F502" s="452"/>
      <c r="G502" s="169">
        <f>G493+G495+G498</f>
        <v>0</v>
      </c>
      <c r="H502" s="200"/>
      <c r="I502" s="354"/>
      <c r="J502" s="354">
        <f>TRUNC(G502*H502,2)+G502</f>
        <v>0</v>
      </c>
    </row>
    <row r="504" spans="2:10" ht="36" x14ac:dyDescent="0.25">
      <c r="B504" s="121" t="s">
        <v>90</v>
      </c>
      <c r="C504" s="201" t="str">
        <f>VLOOKUP(B504,'PLAN SINTÉTICA - VALORES'!$B$43:$C$149,2,0)</f>
        <v>ARMÁRIO DE AÇO A15 PREMIUM COM 2 PORTAS NA COR CINZA. - COR: CINZA TEXTURIZADO. -FECHAMENTO POR CHAVE. - ESPESSURA: CHAPA 26 (0,40MM) - FORNECIMENTO</v>
      </c>
      <c r="D504" s="201"/>
      <c r="E504" s="201"/>
      <c r="F504" s="201"/>
      <c r="G504" s="201"/>
      <c r="H504" s="122"/>
      <c r="I504" s="123"/>
      <c r="J504" s="198"/>
    </row>
    <row r="505" spans="2:10" ht="15.75" thickBot="1" x14ac:dyDescent="0.3">
      <c r="B505" s="124" t="s">
        <v>8</v>
      </c>
      <c r="C505" s="124" t="s">
        <v>9</v>
      </c>
      <c r="D505" s="124" t="s">
        <v>10</v>
      </c>
      <c r="E505" s="124" t="s">
        <v>11</v>
      </c>
      <c r="F505" s="125" t="s">
        <v>253</v>
      </c>
      <c r="G505" s="125" t="s">
        <v>254</v>
      </c>
      <c r="H505" s="126" t="s">
        <v>255</v>
      </c>
      <c r="I505" s="450" t="s">
        <v>15</v>
      </c>
      <c r="J505" s="451"/>
    </row>
    <row r="506" spans="2:10" ht="15.75" thickTop="1" x14ac:dyDescent="0.25">
      <c r="B506" s="127" t="s">
        <v>17</v>
      </c>
      <c r="C506" s="128" t="s">
        <v>259</v>
      </c>
      <c r="D506" s="129"/>
      <c r="E506" s="130"/>
      <c r="F506" s="130"/>
      <c r="G506" s="131">
        <f>G507</f>
        <v>0</v>
      </c>
      <c r="H506" s="132"/>
      <c r="I506" s="133"/>
      <c r="J506" s="134"/>
    </row>
    <row r="507" spans="2:10" x14ac:dyDescent="0.25">
      <c r="B507" s="135"/>
      <c r="C507" s="136"/>
      <c r="D507" s="137"/>
      <c r="E507" s="138"/>
      <c r="F507" s="139"/>
      <c r="G507" s="140"/>
      <c r="H507" s="141"/>
      <c r="I507" s="142"/>
      <c r="J507" s="142"/>
    </row>
    <row r="508" spans="2:10" x14ac:dyDescent="0.25">
      <c r="B508" s="144" t="s">
        <v>37</v>
      </c>
      <c r="C508" s="145" t="s">
        <v>256</v>
      </c>
      <c r="D508" s="145"/>
      <c r="E508" s="145"/>
      <c r="F508" s="145"/>
      <c r="G508" s="146">
        <f>SUM(G509:G509)</f>
        <v>0</v>
      </c>
      <c r="H508" s="147"/>
      <c r="I508" s="145"/>
      <c r="J508" s="145"/>
    </row>
    <row r="509" spans="2:10" ht="36" x14ac:dyDescent="0.25">
      <c r="B509" s="135"/>
      <c r="C509" s="136" t="str">
        <f>C504</f>
        <v>ARMÁRIO DE AÇO A15 PREMIUM COM 2 PORTAS NA COR CINZA. - COR: CINZA TEXTURIZADO. -FECHAMENTO POR CHAVE. - ESPESSURA: CHAPA 26 (0,40MM) - FORNECIMENTO</v>
      </c>
      <c r="D509" s="137" t="str">
        <f>VLOOKUP(B504,'PLAN SINTÉTICA - VALORES'!$B$43:$D$100,3,0)</f>
        <v>und</v>
      </c>
      <c r="E509" s="138">
        <v>1</v>
      </c>
      <c r="F509" s="138"/>
      <c r="G509" s="140">
        <f>TRUNC((F509*E509),2)</f>
        <v>0</v>
      </c>
      <c r="H509" s="141"/>
      <c r="I509" s="138"/>
      <c r="J509" s="199"/>
    </row>
    <row r="510" spans="2:10" x14ac:dyDescent="0.25">
      <c r="B510" s="203"/>
      <c r="C510" s="203"/>
      <c r="D510" s="203"/>
      <c r="E510" s="203"/>
      <c r="F510" s="203"/>
      <c r="G510" s="203"/>
      <c r="H510" s="203"/>
      <c r="I510" s="203"/>
      <c r="J510" s="203"/>
    </row>
    <row r="511" spans="2:10" x14ac:dyDescent="0.25">
      <c r="B511" s="144" t="s">
        <v>48</v>
      </c>
      <c r="C511" s="145" t="s">
        <v>257</v>
      </c>
      <c r="D511" s="145"/>
      <c r="E511" s="145"/>
      <c r="F511" s="145"/>
      <c r="G511" s="146">
        <f>SUM(G512:G513)</f>
        <v>0</v>
      </c>
      <c r="H511" s="145"/>
      <c r="I511" s="145"/>
      <c r="J511" s="145"/>
    </row>
    <row r="512" spans="2:10" x14ac:dyDescent="0.25">
      <c r="B512" s="144"/>
      <c r="C512" s="206"/>
      <c r="D512" s="137"/>
      <c r="E512" s="138"/>
      <c r="F512" s="138"/>
      <c r="G512" s="140"/>
      <c r="H512" s="145"/>
      <c r="I512" s="145"/>
      <c r="J512" s="145"/>
    </row>
    <row r="513" spans="2:10" x14ac:dyDescent="0.25">
      <c r="B513" s="135"/>
      <c r="C513" s="136"/>
      <c r="D513" s="137"/>
      <c r="E513" s="138"/>
      <c r="F513" s="138"/>
      <c r="G513" s="140"/>
      <c r="H513" s="141"/>
      <c r="I513" s="142"/>
      <c r="J513" s="143"/>
    </row>
    <row r="514" spans="2:10" x14ac:dyDescent="0.25">
      <c r="B514" s="148"/>
      <c r="C514" s="149"/>
      <c r="D514" s="150"/>
      <c r="E514" s="151"/>
      <c r="F514" s="152"/>
      <c r="G514" s="153"/>
      <c r="H514" s="154"/>
      <c r="I514" s="155"/>
      <c r="J514" s="156"/>
    </row>
    <row r="515" spans="2:10" ht="15" customHeight="1" x14ac:dyDescent="0.25">
      <c r="B515" s="452" t="s">
        <v>258</v>
      </c>
      <c r="C515" s="452"/>
      <c r="D515" s="452"/>
      <c r="E515" s="452"/>
      <c r="F515" s="452"/>
      <c r="G515" s="169">
        <f>G506+G508+G511</f>
        <v>0</v>
      </c>
      <c r="H515" s="200"/>
      <c r="I515" s="354"/>
      <c r="J515" s="354">
        <f>TRUNC(G515*H515,2)+G515</f>
        <v>0</v>
      </c>
    </row>
    <row r="517" spans="2:10" ht="24" x14ac:dyDescent="0.25">
      <c r="B517" s="121" t="s">
        <v>91</v>
      </c>
      <c r="C517" s="201" t="str">
        <f>VLOOKUP(B517,'PLAN SINTÉTICA - VALORES'!$B$43:$C$149,2,0)</f>
        <v>CORTADOR PORCELANATO RISCADEIRA PROFISSIONAL NEW MASTER 90CM OU SIMILAR - FORNECIMENTO</v>
      </c>
      <c r="D517" s="201"/>
      <c r="E517" s="201"/>
      <c r="F517" s="201"/>
      <c r="G517" s="201"/>
      <c r="H517" s="122"/>
      <c r="I517" s="123"/>
      <c r="J517" s="198"/>
    </row>
    <row r="518" spans="2:10" ht="15.75" thickBot="1" x14ac:dyDescent="0.3">
      <c r="B518" s="124" t="s">
        <v>8</v>
      </c>
      <c r="C518" s="124" t="s">
        <v>9</v>
      </c>
      <c r="D518" s="124" t="s">
        <v>10</v>
      </c>
      <c r="E518" s="124" t="s">
        <v>11</v>
      </c>
      <c r="F518" s="125" t="s">
        <v>253</v>
      </c>
      <c r="G518" s="125" t="s">
        <v>254</v>
      </c>
      <c r="H518" s="126" t="s">
        <v>255</v>
      </c>
      <c r="I518" s="450" t="s">
        <v>15</v>
      </c>
      <c r="J518" s="451"/>
    </row>
    <row r="519" spans="2:10" ht="15.75" thickTop="1" x14ac:dyDescent="0.25">
      <c r="B519" s="127" t="s">
        <v>17</v>
      </c>
      <c r="C519" s="128" t="s">
        <v>259</v>
      </c>
      <c r="D519" s="129"/>
      <c r="E519" s="130"/>
      <c r="F519" s="130"/>
      <c r="G519" s="131">
        <f>G520</f>
        <v>0</v>
      </c>
      <c r="H519" s="132"/>
      <c r="I519" s="133"/>
      <c r="J519" s="134"/>
    </row>
    <row r="520" spans="2:10" x14ac:dyDescent="0.25">
      <c r="B520" s="135"/>
      <c r="C520" s="136"/>
      <c r="D520" s="137"/>
      <c r="E520" s="138"/>
      <c r="F520" s="139"/>
      <c r="G520" s="140"/>
      <c r="H520" s="141"/>
      <c r="I520" s="142"/>
      <c r="J520" s="142"/>
    </row>
    <row r="521" spans="2:10" x14ac:dyDescent="0.25">
      <c r="B521" s="144" t="s">
        <v>37</v>
      </c>
      <c r="C521" s="145" t="s">
        <v>256</v>
      </c>
      <c r="D521" s="145"/>
      <c r="E521" s="145"/>
      <c r="F521" s="145"/>
      <c r="G521" s="146">
        <f>SUM(G522:G522)</f>
        <v>0</v>
      </c>
      <c r="H521" s="147"/>
      <c r="I521" s="145"/>
      <c r="J521" s="145"/>
    </row>
    <row r="522" spans="2:10" ht="24" x14ac:dyDescent="0.25">
      <c r="B522" s="135"/>
      <c r="C522" s="136" t="str">
        <f>C517</f>
        <v>CORTADOR PORCELANATO RISCADEIRA PROFISSIONAL NEW MASTER 90CM OU SIMILAR - FORNECIMENTO</v>
      </c>
      <c r="D522" s="137" t="str">
        <f>VLOOKUP(B517,'PLAN SINTÉTICA - VALORES'!$B$43:$D$100,3,0)</f>
        <v>und</v>
      </c>
      <c r="E522" s="138">
        <v>1</v>
      </c>
      <c r="F522" s="138"/>
      <c r="G522" s="140">
        <f>TRUNC((F522*E522),2)</f>
        <v>0</v>
      </c>
      <c r="H522" s="141"/>
      <c r="I522" s="138"/>
      <c r="J522" s="199"/>
    </row>
    <row r="523" spans="2:10" x14ac:dyDescent="0.25">
      <c r="B523" s="203"/>
      <c r="C523" s="203"/>
      <c r="D523" s="203"/>
      <c r="E523" s="203"/>
      <c r="F523" s="203"/>
      <c r="G523" s="203"/>
      <c r="H523" s="203"/>
      <c r="I523" s="203"/>
      <c r="J523" s="203"/>
    </row>
    <row r="524" spans="2:10" x14ac:dyDescent="0.25">
      <c r="B524" s="144" t="s">
        <v>48</v>
      </c>
      <c r="C524" s="145" t="s">
        <v>257</v>
      </c>
      <c r="D524" s="145"/>
      <c r="E524" s="145"/>
      <c r="F524" s="145"/>
      <c r="G524" s="146">
        <f>SUM(G525:G526)</f>
        <v>0</v>
      </c>
      <c r="H524" s="145"/>
      <c r="I524" s="145"/>
      <c r="J524" s="145"/>
    </row>
    <row r="525" spans="2:10" x14ac:dyDescent="0.25">
      <c r="B525" s="144"/>
      <c r="C525" s="206"/>
      <c r="D525" s="137"/>
      <c r="E525" s="138"/>
      <c r="F525" s="138"/>
      <c r="G525" s="140"/>
      <c r="H525" s="145"/>
      <c r="I525" s="145"/>
      <c r="J525" s="145"/>
    </row>
    <row r="526" spans="2:10" x14ac:dyDescent="0.25">
      <c r="B526" s="135"/>
      <c r="C526" s="136"/>
      <c r="D526" s="137"/>
      <c r="E526" s="138"/>
      <c r="F526" s="138"/>
      <c r="G526" s="140"/>
      <c r="H526" s="141"/>
      <c r="I526" s="142"/>
      <c r="J526" s="143"/>
    </row>
    <row r="527" spans="2:10" x14ac:dyDescent="0.25">
      <c r="B527" s="148"/>
      <c r="C527" s="149"/>
      <c r="D527" s="150"/>
      <c r="E527" s="151"/>
      <c r="F527" s="152"/>
      <c r="G527" s="153"/>
      <c r="H527" s="154"/>
      <c r="I527" s="155"/>
      <c r="J527" s="156"/>
    </row>
    <row r="528" spans="2:10" ht="15" customHeight="1" x14ac:dyDescent="0.25">
      <c r="B528" s="452" t="s">
        <v>258</v>
      </c>
      <c r="C528" s="452"/>
      <c r="D528" s="452"/>
      <c r="E528" s="452"/>
      <c r="F528" s="452"/>
      <c r="G528" s="169">
        <f>G519+G521+G524</f>
        <v>0</v>
      </c>
      <c r="H528" s="200"/>
      <c r="I528" s="354"/>
      <c r="J528" s="354">
        <f>TRUNC(G528*H528,2)+G528</f>
        <v>0</v>
      </c>
    </row>
    <row r="530" spans="2:10" ht="49.5" customHeight="1" x14ac:dyDescent="0.25">
      <c r="B530" s="121" t="s">
        <v>92</v>
      </c>
      <c r="C530" s="201" t="str">
        <f>VLOOKUP(B530,'PLAN SINTÉTICA - VALORES'!$B$43:$C$149,2,0)</f>
        <v>CORTADOR RISCADEIRA PISO PORCELANATO PROFISSIONAL MASTER 125 REFORÇADA PARA CORTES EM GRANDES PORCELANATOS - CORTAG OU SIMILAR - FORNECIMENTO</v>
      </c>
      <c r="D530" s="201"/>
      <c r="E530" s="201"/>
      <c r="F530" s="201"/>
      <c r="G530" s="201"/>
      <c r="H530" s="122"/>
      <c r="I530" s="123"/>
      <c r="J530" s="198"/>
    </row>
    <row r="531" spans="2:10" ht="15.75" thickBot="1" x14ac:dyDescent="0.3">
      <c r="B531" s="124" t="s">
        <v>8</v>
      </c>
      <c r="C531" s="124" t="s">
        <v>9</v>
      </c>
      <c r="D531" s="124" t="s">
        <v>10</v>
      </c>
      <c r="E531" s="124" t="s">
        <v>11</v>
      </c>
      <c r="F531" s="125" t="s">
        <v>253</v>
      </c>
      <c r="G531" s="125" t="s">
        <v>254</v>
      </c>
      <c r="H531" s="126" t="s">
        <v>255</v>
      </c>
      <c r="I531" s="450" t="s">
        <v>15</v>
      </c>
      <c r="J531" s="451"/>
    </row>
    <row r="532" spans="2:10" ht="15.75" thickTop="1" x14ac:dyDescent="0.25">
      <c r="B532" s="127" t="s">
        <v>17</v>
      </c>
      <c r="C532" s="128" t="s">
        <v>259</v>
      </c>
      <c r="D532" s="129"/>
      <c r="E532" s="130"/>
      <c r="F532" s="130"/>
      <c r="G532" s="131">
        <f>G533</f>
        <v>0</v>
      </c>
      <c r="H532" s="132"/>
      <c r="I532" s="133"/>
      <c r="J532" s="134"/>
    </row>
    <row r="533" spans="2:10" x14ac:dyDescent="0.25">
      <c r="B533" s="135"/>
      <c r="C533" s="136"/>
      <c r="D533" s="137"/>
      <c r="E533" s="138"/>
      <c r="F533" s="139"/>
      <c r="G533" s="140"/>
      <c r="H533" s="141"/>
      <c r="I533" s="142"/>
      <c r="J533" s="142"/>
    </row>
    <row r="534" spans="2:10" x14ac:dyDescent="0.25">
      <c r="B534" s="144" t="s">
        <v>37</v>
      </c>
      <c r="C534" s="145" t="s">
        <v>256</v>
      </c>
      <c r="D534" s="145"/>
      <c r="E534" s="145"/>
      <c r="F534" s="145"/>
      <c r="G534" s="146">
        <f>SUM(G535:G535)</f>
        <v>0</v>
      </c>
      <c r="H534" s="147"/>
      <c r="I534" s="145"/>
      <c r="J534" s="145"/>
    </row>
    <row r="535" spans="2:10" ht="36" x14ac:dyDescent="0.25">
      <c r="B535" s="135"/>
      <c r="C535" s="136" t="str">
        <f>C530</f>
        <v>CORTADOR RISCADEIRA PISO PORCELANATO PROFISSIONAL MASTER 125 REFORÇADA PARA CORTES EM GRANDES PORCELANATOS - CORTAG OU SIMILAR - FORNECIMENTO</v>
      </c>
      <c r="D535" s="137" t="str">
        <f>VLOOKUP(B530,'PLAN SINTÉTICA - VALORES'!$B$43:$D$100,3,0)</f>
        <v>und</v>
      </c>
      <c r="E535" s="138">
        <v>1</v>
      </c>
      <c r="F535" s="138"/>
      <c r="G535" s="140">
        <f>TRUNC((F535*E535),2)</f>
        <v>0</v>
      </c>
      <c r="H535" s="141"/>
      <c r="I535" s="138"/>
      <c r="J535" s="199"/>
    </row>
    <row r="536" spans="2:10" x14ac:dyDescent="0.25">
      <c r="B536" s="203"/>
      <c r="C536" s="203"/>
      <c r="D536" s="203"/>
      <c r="E536" s="203"/>
      <c r="F536" s="203"/>
      <c r="G536" s="203"/>
      <c r="H536" s="203"/>
      <c r="I536" s="203"/>
      <c r="J536" s="203"/>
    </row>
    <row r="537" spans="2:10" x14ac:dyDescent="0.25">
      <c r="B537" s="144" t="s">
        <v>48</v>
      </c>
      <c r="C537" s="145" t="s">
        <v>257</v>
      </c>
      <c r="D537" s="145"/>
      <c r="E537" s="145"/>
      <c r="F537" s="145"/>
      <c r="G537" s="146">
        <f>SUM(G538:G539)</f>
        <v>0</v>
      </c>
      <c r="H537" s="145"/>
      <c r="I537" s="145"/>
      <c r="J537" s="145"/>
    </row>
    <row r="538" spans="2:10" x14ac:dyDescent="0.25">
      <c r="B538" s="144"/>
      <c r="C538" s="206"/>
      <c r="D538" s="137"/>
      <c r="E538" s="138"/>
      <c r="F538" s="138"/>
      <c r="G538" s="140"/>
      <c r="H538" s="145"/>
      <c r="I538" s="145"/>
      <c r="J538" s="145"/>
    </row>
    <row r="539" spans="2:10" x14ac:dyDescent="0.25">
      <c r="B539" s="135"/>
      <c r="C539" s="136"/>
      <c r="D539" s="137"/>
      <c r="E539" s="138"/>
      <c r="F539" s="138"/>
      <c r="G539" s="140"/>
      <c r="H539" s="141"/>
      <c r="I539" s="142"/>
      <c r="J539" s="143"/>
    </row>
    <row r="540" spans="2:10" x14ac:dyDescent="0.25">
      <c r="B540" s="148"/>
      <c r="C540" s="149"/>
      <c r="D540" s="150"/>
      <c r="E540" s="151"/>
      <c r="F540" s="152"/>
      <c r="G540" s="153"/>
      <c r="H540" s="154"/>
      <c r="I540" s="155"/>
      <c r="J540" s="156"/>
    </row>
    <row r="541" spans="2:10" ht="15" customHeight="1" x14ac:dyDescent="0.25">
      <c r="B541" s="452" t="s">
        <v>258</v>
      </c>
      <c r="C541" s="452"/>
      <c r="D541" s="452"/>
      <c r="E541" s="452"/>
      <c r="F541" s="452"/>
      <c r="G541" s="169">
        <f>G532+G534+G537</f>
        <v>0</v>
      </c>
      <c r="H541" s="200"/>
      <c r="I541" s="354"/>
      <c r="J541" s="354">
        <f>TRUNC(G541*H541,2)+G541</f>
        <v>0</v>
      </c>
    </row>
    <row r="543" spans="2:10" ht="38.25" customHeight="1" x14ac:dyDescent="0.25">
      <c r="B543" s="121" t="s">
        <v>93</v>
      </c>
      <c r="C543" s="201" t="str">
        <f>VLOOKUP(B543,'PLAN SINTÉTICA - VALORES'!$B$43:$C$149,2,0)</f>
        <v>ELABORAÇÃO TÉCNICA DE PLANO DE RIGGING - HORA TÉCNICA DE ENGENHEIRO - INCLUSIVE ART</v>
      </c>
      <c r="D543" s="201"/>
      <c r="E543" s="201"/>
      <c r="F543" s="201"/>
      <c r="G543" s="201"/>
      <c r="H543" s="122"/>
      <c r="I543" s="123"/>
      <c r="J543" s="198"/>
    </row>
    <row r="544" spans="2:10" ht="15.75" thickBot="1" x14ac:dyDescent="0.3">
      <c r="B544" s="124" t="s">
        <v>8</v>
      </c>
      <c r="C544" s="124" t="s">
        <v>9</v>
      </c>
      <c r="D544" s="124" t="s">
        <v>10</v>
      </c>
      <c r="E544" s="124" t="s">
        <v>11</v>
      </c>
      <c r="F544" s="125" t="s">
        <v>253</v>
      </c>
      <c r="G544" s="125" t="s">
        <v>254</v>
      </c>
      <c r="H544" s="126" t="s">
        <v>255</v>
      </c>
      <c r="I544" s="450" t="s">
        <v>15</v>
      </c>
      <c r="J544" s="451"/>
    </row>
    <row r="545" spans="2:10" ht="15.75" thickTop="1" x14ac:dyDescent="0.25">
      <c r="B545" s="127" t="s">
        <v>17</v>
      </c>
      <c r="C545" s="128" t="s">
        <v>259</v>
      </c>
      <c r="D545" s="129"/>
      <c r="E545" s="130"/>
      <c r="F545" s="130"/>
      <c r="G545" s="131">
        <f>G546</f>
        <v>0</v>
      </c>
      <c r="H545" s="132"/>
      <c r="I545" s="133"/>
      <c r="J545" s="134"/>
    </row>
    <row r="546" spans="2:10" x14ac:dyDescent="0.25">
      <c r="B546" s="135"/>
      <c r="C546" s="136"/>
      <c r="D546" s="137"/>
      <c r="E546" s="138"/>
      <c r="F546" s="139"/>
      <c r="G546" s="140"/>
      <c r="H546" s="141"/>
      <c r="I546" s="142"/>
      <c r="J546" s="142"/>
    </row>
    <row r="547" spans="2:10" x14ac:dyDescent="0.25">
      <c r="B547" s="144" t="s">
        <v>37</v>
      </c>
      <c r="C547" s="145" t="s">
        <v>256</v>
      </c>
      <c r="D547" s="145"/>
      <c r="E547" s="145"/>
      <c r="F547" s="145"/>
      <c r="G547" s="146">
        <f>SUM(G548:G548)</f>
        <v>0</v>
      </c>
      <c r="H547" s="147"/>
      <c r="I547" s="145"/>
      <c r="J547" s="145"/>
    </row>
    <row r="548" spans="2:10" ht="24" x14ac:dyDescent="0.25">
      <c r="B548" s="135"/>
      <c r="C548" s="136" t="str">
        <f>C543</f>
        <v>ELABORAÇÃO TÉCNICA DE PLANO DE RIGGING - HORA TÉCNICA DE ENGENHEIRO - INCLUSIVE ART</v>
      </c>
      <c r="D548" s="137" t="str">
        <f>VLOOKUP(B543,'PLAN SINTÉTICA - VALORES'!$B$43:$D$100,3,0)</f>
        <v>und</v>
      </c>
      <c r="E548" s="138">
        <v>1</v>
      </c>
      <c r="F548" s="138"/>
      <c r="G548" s="140">
        <f>TRUNC((F548*E548),2)</f>
        <v>0</v>
      </c>
      <c r="H548" s="141"/>
      <c r="I548" s="138"/>
      <c r="J548" s="199"/>
    </row>
    <row r="549" spans="2:10" x14ac:dyDescent="0.25">
      <c r="B549" s="203"/>
      <c r="C549" s="203"/>
      <c r="D549" s="203"/>
      <c r="E549" s="203"/>
      <c r="F549" s="203"/>
      <c r="G549" s="203"/>
      <c r="H549" s="203"/>
      <c r="I549" s="203"/>
      <c r="J549" s="203"/>
    </row>
    <row r="550" spans="2:10" x14ac:dyDescent="0.25">
      <c r="B550" s="144" t="s">
        <v>48</v>
      </c>
      <c r="C550" s="145" t="s">
        <v>257</v>
      </c>
      <c r="D550" s="145"/>
      <c r="E550" s="145"/>
      <c r="F550" s="145"/>
      <c r="G550" s="146">
        <f>SUM(G551:G552)</f>
        <v>0</v>
      </c>
      <c r="H550" s="145"/>
      <c r="I550" s="145"/>
      <c r="J550" s="145"/>
    </row>
    <row r="551" spans="2:10" x14ac:dyDescent="0.25">
      <c r="B551" s="144"/>
      <c r="C551" s="206"/>
      <c r="D551" s="137"/>
      <c r="E551" s="138"/>
      <c r="F551" s="138"/>
      <c r="G551" s="140"/>
      <c r="H551" s="145"/>
      <c r="I551" s="145"/>
      <c r="J551" s="145"/>
    </row>
    <row r="552" spans="2:10" x14ac:dyDescent="0.25">
      <c r="B552" s="135"/>
      <c r="C552" s="136"/>
      <c r="D552" s="137"/>
      <c r="E552" s="138"/>
      <c r="F552" s="138"/>
      <c r="G552" s="140"/>
      <c r="H552" s="141"/>
      <c r="I552" s="142"/>
      <c r="J552" s="143"/>
    </row>
    <row r="553" spans="2:10" x14ac:dyDescent="0.25">
      <c r="B553" s="148"/>
      <c r="C553" s="149"/>
      <c r="D553" s="150"/>
      <c r="E553" s="151"/>
      <c r="F553" s="152"/>
      <c r="G553" s="153"/>
      <c r="H553" s="154"/>
      <c r="I553" s="155"/>
      <c r="J553" s="156"/>
    </row>
    <row r="554" spans="2:10" ht="15" customHeight="1" x14ac:dyDescent="0.25">
      <c r="B554" s="452" t="s">
        <v>258</v>
      </c>
      <c r="C554" s="452"/>
      <c r="D554" s="452"/>
      <c r="E554" s="452"/>
      <c r="F554" s="452"/>
      <c r="G554" s="169">
        <f>G545+G547+G550</f>
        <v>0</v>
      </c>
      <c r="H554" s="200">
        <f>$H$21</f>
        <v>0</v>
      </c>
      <c r="I554" s="354"/>
      <c r="J554" s="354">
        <f>TRUNC(G554*H554,2)+G554</f>
        <v>0</v>
      </c>
    </row>
    <row r="556" spans="2:10" ht="90.75" customHeight="1" x14ac:dyDescent="0.25">
      <c r="B556" s="121" t="s">
        <v>94</v>
      </c>
      <c r="C556" s="201" t="str">
        <f>VLOOKUP(B556,'PLAN SINTÉTICA - VALORES'!$B$43:$C$149,2,0)</f>
        <v>LOCAÇÃO DE CAMINHÃO PIPA 10.000 L TRUCADO, PESO BRUTO TOTAL 23.000 KG, CARGA ÚTIL MÁXIMA 15.935 KG, DISTÂNCIA ENTRE EIXOS 4,8 M, POTÊNCIA 230 CV, INCLUSIVE TANQUE DE AÇO PARA TRANSPORTE DE ÁGUA - CHP DIURNO. AF_06/2014, INCLUINDO FORNECIMENTO DE 10.000 L dia, COMBUSTÍVEL,  MANUTENÇÃO E MOTORISTA - POLIGONALDA EMAP E CUJUPE (CUSTO DE TRAVESSIA NÃO DEVERÁ SER CONSIDERADO)</v>
      </c>
      <c r="D556" s="201"/>
      <c r="E556" s="201"/>
      <c r="F556" s="201"/>
      <c r="G556" s="201"/>
      <c r="H556" s="122"/>
      <c r="I556" s="123"/>
      <c r="J556" s="198"/>
    </row>
    <row r="557" spans="2:10" ht="15.75" thickBot="1" x14ac:dyDescent="0.3">
      <c r="B557" s="124" t="s">
        <v>8</v>
      </c>
      <c r="C557" s="124" t="s">
        <v>9</v>
      </c>
      <c r="D557" s="124" t="s">
        <v>10</v>
      </c>
      <c r="E557" s="124" t="s">
        <v>11</v>
      </c>
      <c r="F557" s="125" t="s">
        <v>253</v>
      </c>
      <c r="G557" s="125" t="s">
        <v>254</v>
      </c>
      <c r="H557" s="126" t="s">
        <v>255</v>
      </c>
      <c r="I557" s="450" t="s">
        <v>15</v>
      </c>
      <c r="J557" s="451"/>
    </row>
    <row r="558" spans="2:10" ht="15.75" thickTop="1" x14ac:dyDescent="0.25">
      <c r="B558" s="127" t="s">
        <v>17</v>
      </c>
      <c r="C558" s="128" t="s">
        <v>259</v>
      </c>
      <c r="D558" s="129"/>
      <c r="E558" s="130"/>
      <c r="F558" s="130"/>
      <c r="G558" s="131">
        <f>G559</f>
        <v>0</v>
      </c>
      <c r="H558" s="132"/>
      <c r="I558" s="133"/>
      <c r="J558" s="134"/>
    </row>
    <row r="559" spans="2:10" x14ac:dyDescent="0.25">
      <c r="B559" s="135"/>
      <c r="C559" s="136"/>
      <c r="D559" s="137"/>
      <c r="E559" s="138"/>
      <c r="F559" s="139"/>
      <c r="G559" s="140"/>
      <c r="H559" s="141"/>
      <c r="I559" s="142"/>
      <c r="J559" s="142"/>
    </row>
    <row r="560" spans="2:10" x14ac:dyDescent="0.25">
      <c r="B560" s="144" t="s">
        <v>37</v>
      </c>
      <c r="C560" s="145" t="s">
        <v>256</v>
      </c>
      <c r="D560" s="145"/>
      <c r="E560" s="145"/>
      <c r="F560" s="145"/>
      <c r="G560" s="146">
        <f>SUM(G561:G561)</f>
        <v>0</v>
      </c>
      <c r="H560" s="147"/>
      <c r="I560" s="145"/>
      <c r="J560" s="145"/>
    </row>
    <row r="561" spans="2:10" ht="84" x14ac:dyDescent="0.25">
      <c r="B561" s="135"/>
      <c r="C561" s="136" t="str">
        <f>C556</f>
        <v>LOCAÇÃO DE CAMINHÃO PIPA 10.000 L TRUCADO, PESO BRUTO TOTAL 23.000 KG, CARGA ÚTIL MÁXIMA 15.935 KG, DISTÂNCIA ENTRE EIXOS 4,8 M, POTÊNCIA 230 CV, INCLUSIVE TANQUE DE AÇO PARA TRANSPORTE DE ÁGUA - CHP DIURNO. AF_06/2014, INCLUINDO FORNECIMENTO DE 10.000 L dia, COMBUSTÍVEL,  MANUTENÇÃO E MOTORISTA - POLIGONALDA EMAP E CUJUPE (CUSTO DE TRAVESSIA NÃO DEVERÁ SER CONSIDERADO)</v>
      </c>
      <c r="D561" s="137" t="str">
        <f>VLOOKUP(B556,'PLAN SINTÉTICA - VALORES'!$B$43:$D$100,3,0)</f>
        <v>h</v>
      </c>
      <c r="E561" s="138">
        <v>1</v>
      </c>
      <c r="F561" s="138"/>
      <c r="G561" s="140">
        <f>TRUNC((F561*E561),2)</f>
        <v>0</v>
      </c>
      <c r="H561" s="141"/>
      <c r="I561" s="138"/>
      <c r="J561" s="199"/>
    </row>
    <row r="562" spans="2:10" x14ac:dyDescent="0.25">
      <c r="B562" s="203"/>
      <c r="C562" s="203"/>
      <c r="D562" s="203"/>
      <c r="E562" s="203"/>
      <c r="F562" s="203"/>
      <c r="G562" s="203"/>
      <c r="H562" s="203"/>
      <c r="I562" s="203"/>
      <c r="J562" s="203"/>
    </row>
    <row r="563" spans="2:10" x14ac:dyDescent="0.25">
      <c r="B563" s="144" t="s">
        <v>48</v>
      </c>
      <c r="C563" s="145" t="s">
        <v>257</v>
      </c>
      <c r="D563" s="145"/>
      <c r="E563" s="145"/>
      <c r="F563" s="145"/>
      <c r="G563" s="146">
        <f>SUM(G564:G565)</f>
        <v>0</v>
      </c>
      <c r="H563" s="145"/>
      <c r="I563" s="145"/>
      <c r="J563" s="145"/>
    </row>
    <row r="564" spans="2:10" x14ac:dyDescent="0.25">
      <c r="B564" s="144"/>
      <c r="C564" s="206"/>
      <c r="D564" s="137"/>
      <c r="E564" s="138"/>
      <c r="F564" s="138"/>
      <c r="G564" s="140"/>
      <c r="H564" s="145"/>
      <c r="I564" s="145"/>
      <c r="J564" s="145"/>
    </row>
    <row r="565" spans="2:10" x14ac:dyDescent="0.25">
      <c r="B565" s="135"/>
      <c r="C565" s="136"/>
      <c r="D565" s="137"/>
      <c r="E565" s="138"/>
      <c r="F565" s="138"/>
      <c r="G565" s="140"/>
      <c r="H565" s="141"/>
      <c r="I565" s="142"/>
      <c r="J565" s="143"/>
    </row>
    <row r="566" spans="2:10" x14ac:dyDescent="0.25">
      <c r="B566" s="148"/>
      <c r="C566" s="149"/>
      <c r="D566" s="150"/>
      <c r="E566" s="151"/>
      <c r="F566" s="152"/>
      <c r="G566" s="153"/>
      <c r="H566" s="154"/>
      <c r="I566" s="155"/>
      <c r="J566" s="156"/>
    </row>
    <row r="567" spans="2:10" ht="15" customHeight="1" x14ac:dyDescent="0.25">
      <c r="B567" s="452" t="s">
        <v>258</v>
      </c>
      <c r="C567" s="452"/>
      <c r="D567" s="452"/>
      <c r="E567" s="452"/>
      <c r="F567" s="452"/>
      <c r="G567" s="169">
        <f>G558+G560+G563</f>
        <v>0</v>
      </c>
      <c r="H567" s="200">
        <f>$H$21</f>
        <v>0</v>
      </c>
      <c r="I567" s="354"/>
      <c r="J567" s="354">
        <f>TRUNC(G567*H567,2)+G567</f>
        <v>0</v>
      </c>
    </row>
    <row r="569" spans="2:10" ht="51.75" customHeight="1" x14ac:dyDescent="0.25">
      <c r="B569" s="121" t="s">
        <v>95</v>
      </c>
      <c r="C569" s="198" t="str">
        <f>VLOOKUP(B569,'PLAN SINTÉTICA - VALORES'!$B$43:$C$149,2,0)</f>
        <v>LOCAÇÃO DE CAMINHÃO PARA PINTURA DE SINALIZAÇÃO VIÁRIA COM MATERIAL MÍNIMO 250 M2 POR dia - NESTA LOCAÇÃO INCLUI EQUIPE, COMB, MOB, DESMOB, MOTORISTA E TINTA E APLICAÇÃO</v>
      </c>
      <c r="D569" s="244" t="str">
        <f>VLOOKUP(B569,'PLAN SINTÉTICA - VALORES'!$B:$D,3,0)</f>
        <v>dia</v>
      </c>
      <c r="E569" s="244"/>
      <c r="F569" s="244"/>
      <c r="G569" s="201"/>
      <c r="H569" s="122"/>
      <c r="I569" s="123"/>
      <c r="J569" s="198"/>
    </row>
    <row r="570" spans="2:10" ht="15.75" thickBot="1" x14ac:dyDescent="0.3">
      <c r="B570" s="124" t="s">
        <v>8</v>
      </c>
      <c r="C570" s="124" t="s">
        <v>9</v>
      </c>
      <c r="D570" s="124" t="s">
        <v>10</v>
      </c>
      <c r="E570" s="124" t="s">
        <v>11</v>
      </c>
      <c r="F570" s="125" t="s">
        <v>253</v>
      </c>
      <c r="G570" s="125" t="s">
        <v>254</v>
      </c>
      <c r="H570" s="126" t="s">
        <v>255</v>
      </c>
      <c r="I570" s="450" t="s">
        <v>15</v>
      </c>
      <c r="J570" s="451"/>
    </row>
    <row r="571" spans="2:10" ht="15.75" thickTop="1" x14ac:dyDescent="0.25">
      <c r="B571" s="127" t="s">
        <v>17</v>
      </c>
      <c r="C571" s="128" t="s">
        <v>259</v>
      </c>
      <c r="D571" s="129"/>
      <c r="E571" s="130"/>
      <c r="F571" s="130"/>
      <c r="G571" s="131">
        <f>G572</f>
        <v>0</v>
      </c>
      <c r="H571" s="132"/>
      <c r="I571" s="133"/>
      <c r="J571" s="134"/>
    </row>
    <row r="572" spans="2:10" x14ac:dyDescent="0.25">
      <c r="B572" s="135"/>
      <c r="C572" s="136"/>
      <c r="D572" s="137"/>
      <c r="E572" s="138"/>
      <c r="F572" s="139"/>
      <c r="G572" s="140"/>
      <c r="H572" s="141"/>
      <c r="I572" s="142"/>
      <c r="J572" s="142"/>
    </row>
    <row r="573" spans="2:10" x14ac:dyDescent="0.25">
      <c r="B573" s="144" t="s">
        <v>37</v>
      </c>
      <c r="C573" s="145" t="s">
        <v>256</v>
      </c>
      <c r="D573" s="145"/>
      <c r="E573" s="145"/>
      <c r="F573" s="145"/>
      <c r="G573" s="146">
        <f>SUM(G574:G574)</f>
        <v>0</v>
      </c>
      <c r="H573" s="147"/>
      <c r="I573" s="145"/>
      <c r="J573" s="145"/>
    </row>
    <row r="574" spans="2:10" ht="48" x14ac:dyDescent="0.25">
      <c r="B574" s="135"/>
      <c r="C574" s="136" t="str">
        <f>C569</f>
        <v>LOCAÇÃO DE CAMINHÃO PARA PINTURA DE SINALIZAÇÃO VIÁRIA COM MATERIAL MÍNIMO 250 M2 POR dia - NESTA LOCAÇÃO INCLUI EQUIPE, COMB, MOB, DESMOB, MOTORISTA E TINTA E APLICAÇÃO</v>
      </c>
      <c r="D574" s="137" t="str">
        <f>VLOOKUP(B569,'PLAN SINTÉTICA - VALORES'!$B$43:$D$100,3,0)</f>
        <v>dia</v>
      </c>
      <c r="E574" s="138">
        <v>1</v>
      </c>
      <c r="F574" s="138"/>
      <c r="G574" s="140">
        <f>TRUNC((F574*E574),2)</f>
        <v>0</v>
      </c>
      <c r="H574" s="141"/>
      <c r="I574" s="138"/>
      <c r="J574" s="199"/>
    </row>
    <row r="575" spans="2:10" x14ac:dyDescent="0.25">
      <c r="B575" s="203"/>
      <c r="C575" s="203"/>
      <c r="D575" s="203"/>
      <c r="E575" s="203"/>
      <c r="F575" s="203"/>
      <c r="G575" s="203"/>
      <c r="H575" s="203"/>
      <c r="I575" s="203"/>
      <c r="J575" s="203"/>
    </row>
    <row r="576" spans="2:10" x14ac:dyDescent="0.25">
      <c r="B576" s="144" t="s">
        <v>48</v>
      </c>
      <c r="C576" s="145" t="s">
        <v>257</v>
      </c>
      <c r="D576" s="145"/>
      <c r="E576" s="145"/>
      <c r="F576" s="145"/>
      <c r="G576" s="146">
        <f>SUM(G577:G578)</f>
        <v>0</v>
      </c>
      <c r="H576" s="145"/>
      <c r="I576" s="145"/>
      <c r="J576" s="145"/>
    </row>
    <row r="577" spans="2:10" x14ac:dyDescent="0.25">
      <c r="B577" s="144"/>
      <c r="C577" s="206"/>
      <c r="D577" s="137"/>
      <c r="E577" s="138"/>
      <c r="F577" s="138"/>
      <c r="G577" s="140"/>
      <c r="H577" s="145"/>
      <c r="I577" s="145"/>
      <c r="J577" s="145"/>
    </row>
    <row r="578" spans="2:10" x14ac:dyDescent="0.25">
      <c r="B578" s="135"/>
      <c r="C578" s="136"/>
      <c r="D578" s="137"/>
      <c r="E578" s="138"/>
      <c r="F578" s="138"/>
      <c r="G578" s="140"/>
      <c r="H578" s="141"/>
      <c r="I578" s="142"/>
      <c r="J578" s="143"/>
    </row>
    <row r="579" spans="2:10" x14ac:dyDescent="0.25">
      <c r="B579" s="148"/>
      <c r="C579" s="149"/>
      <c r="D579" s="150"/>
      <c r="E579" s="151"/>
      <c r="F579" s="152"/>
      <c r="G579" s="153"/>
      <c r="H579" s="154"/>
      <c r="I579" s="155"/>
      <c r="J579" s="156"/>
    </row>
    <row r="580" spans="2:10" ht="15" customHeight="1" x14ac:dyDescent="0.25">
      <c r="B580" s="452" t="s">
        <v>258</v>
      </c>
      <c r="C580" s="452"/>
      <c r="D580" s="452"/>
      <c r="E580" s="452"/>
      <c r="F580" s="452"/>
      <c r="G580" s="169">
        <f>G571+G573+G576</f>
        <v>0</v>
      </c>
      <c r="H580" s="200">
        <f>$H$21</f>
        <v>0</v>
      </c>
      <c r="I580" s="354"/>
      <c r="J580" s="354">
        <f>TRUNC(G580*H580,2)+G580</f>
        <v>0</v>
      </c>
    </row>
    <row r="582" spans="2:10" ht="53.25" customHeight="1" x14ac:dyDescent="0.25">
      <c r="B582" s="121" t="s">
        <v>96</v>
      </c>
      <c r="C582" s="198" t="str">
        <f>VLOOKUP(B582,'PLAN SINTÉTICA - VALORES'!$B$43:$C$149,2,0)</f>
        <v>LOCAÇÃO DE CAMINHÃO PARA PINTURA DE SINALIZAÇÃO VIÁRIA COM MATERIAL MÍNIMO 500 M2 POR dia - NESTA LOCAÇÃO INCLUI EQUIPE, COMB, MOB, DESMOB, MOTORISTA E TINTA E APLICAÇÃO</v>
      </c>
      <c r="D582" s="244" t="str">
        <f>VLOOKUP(B582,'PLAN SINTÉTICA - VALORES'!$B:$D,3,0)</f>
        <v>dia</v>
      </c>
      <c r="E582" s="244"/>
      <c r="F582" s="244"/>
      <c r="G582" s="201"/>
      <c r="H582" s="122"/>
      <c r="I582" s="123"/>
      <c r="J582" s="198"/>
    </row>
    <row r="583" spans="2:10" ht="15.75" thickBot="1" x14ac:dyDescent="0.3">
      <c r="B583" s="124" t="s">
        <v>8</v>
      </c>
      <c r="C583" s="124" t="s">
        <v>9</v>
      </c>
      <c r="D583" s="124" t="s">
        <v>10</v>
      </c>
      <c r="E583" s="124" t="s">
        <v>11</v>
      </c>
      <c r="F583" s="125" t="s">
        <v>253</v>
      </c>
      <c r="G583" s="125" t="s">
        <v>254</v>
      </c>
      <c r="H583" s="126" t="s">
        <v>255</v>
      </c>
      <c r="I583" s="450" t="s">
        <v>15</v>
      </c>
      <c r="J583" s="451"/>
    </row>
    <row r="584" spans="2:10" ht="15.75" thickTop="1" x14ac:dyDescent="0.25">
      <c r="B584" s="127" t="s">
        <v>17</v>
      </c>
      <c r="C584" s="128" t="s">
        <v>259</v>
      </c>
      <c r="D584" s="129"/>
      <c r="E584" s="130"/>
      <c r="F584" s="130"/>
      <c r="G584" s="131">
        <f>G585</f>
        <v>0</v>
      </c>
      <c r="H584" s="132"/>
      <c r="I584" s="133"/>
      <c r="J584" s="134"/>
    </row>
    <row r="585" spans="2:10" x14ac:dyDescent="0.25">
      <c r="B585" s="135"/>
      <c r="C585" s="136"/>
      <c r="D585" s="137"/>
      <c r="E585" s="138"/>
      <c r="F585" s="139"/>
      <c r="G585" s="140"/>
      <c r="H585" s="141"/>
      <c r="I585" s="142"/>
      <c r="J585" s="142"/>
    </row>
    <row r="586" spans="2:10" x14ac:dyDescent="0.25">
      <c r="B586" s="144" t="s">
        <v>37</v>
      </c>
      <c r="C586" s="145" t="s">
        <v>256</v>
      </c>
      <c r="D586" s="145"/>
      <c r="E586" s="145"/>
      <c r="F586" s="145"/>
      <c r="G586" s="146">
        <f>SUM(G587:G587)</f>
        <v>0</v>
      </c>
      <c r="H586" s="147"/>
      <c r="I586" s="145"/>
      <c r="J586" s="145"/>
    </row>
    <row r="587" spans="2:10" ht="48" x14ac:dyDescent="0.25">
      <c r="B587" s="135"/>
      <c r="C587" s="136" t="str">
        <f>C582</f>
        <v>LOCAÇÃO DE CAMINHÃO PARA PINTURA DE SINALIZAÇÃO VIÁRIA COM MATERIAL MÍNIMO 500 M2 POR dia - NESTA LOCAÇÃO INCLUI EQUIPE, COMB, MOB, DESMOB, MOTORISTA E TINTA E APLICAÇÃO</v>
      </c>
      <c r="D587" s="137" t="str">
        <f>VLOOKUP(B582,'PLAN SINTÉTICA - VALORES'!$B$43:$D$100,3,0)</f>
        <v>dia</v>
      </c>
      <c r="E587" s="138">
        <v>1</v>
      </c>
      <c r="F587" s="138"/>
      <c r="G587" s="140">
        <f>TRUNC((F587*E587),2)</f>
        <v>0</v>
      </c>
      <c r="H587" s="141"/>
      <c r="I587" s="138"/>
      <c r="J587" s="199"/>
    </row>
    <row r="588" spans="2:10" x14ac:dyDescent="0.25">
      <c r="B588" s="203"/>
      <c r="C588" s="203"/>
      <c r="D588" s="203"/>
      <c r="E588" s="203"/>
      <c r="F588" s="203"/>
      <c r="G588" s="203"/>
      <c r="H588" s="203"/>
      <c r="I588" s="203"/>
      <c r="J588" s="203"/>
    </row>
    <row r="589" spans="2:10" x14ac:dyDescent="0.25">
      <c r="B589" s="144" t="s">
        <v>48</v>
      </c>
      <c r="C589" s="145" t="s">
        <v>257</v>
      </c>
      <c r="D589" s="145"/>
      <c r="E589" s="145"/>
      <c r="F589" s="145"/>
      <c r="G589" s="146">
        <f>SUM(G590:G591)</f>
        <v>0</v>
      </c>
      <c r="H589" s="145"/>
      <c r="I589" s="145"/>
      <c r="J589" s="145"/>
    </row>
    <row r="590" spans="2:10" x14ac:dyDescent="0.25">
      <c r="B590" s="144"/>
      <c r="C590" s="206"/>
      <c r="D590" s="137"/>
      <c r="E590" s="138"/>
      <c r="F590" s="138"/>
      <c r="G590" s="140"/>
      <c r="H590" s="145"/>
      <c r="I590" s="145"/>
      <c r="J590" s="145"/>
    </row>
    <row r="591" spans="2:10" x14ac:dyDescent="0.25">
      <c r="B591" s="135"/>
      <c r="C591" s="136"/>
      <c r="D591" s="137"/>
      <c r="E591" s="138"/>
      <c r="F591" s="138"/>
      <c r="G591" s="140"/>
      <c r="H591" s="141"/>
      <c r="I591" s="142"/>
      <c r="J591" s="143"/>
    </row>
    <row r="592" spans="2:10" x14ac:dyDescent="0.25">
      <c r="B592" s="148"/>
      <c r="C592" s="149"/>
      <c r="D592" s="150"/>
      <c r="E592" s="151"/>
      <c r="F592" s="152"/>
      <c r="G592" s="153"/>
      <c r="H592" s="154"/>
      <c r="I592" s="155"/>
      <c r="J592" s="156"/>
    </row>
    <row r="593" spans="2:10" ht="15" customHeight="1" x14ac:dyDescent="0.25">
      <c r="B593" s="452" t="s">
        <v>258</v>
      </c>
      <c r="C593" s="452"/>
      <c r="D593" s="452"/>
      <c r="E593" s="452"/>
      <c r="F593" s="452"/>
      <c r="G593" s="169">
        <f>G584+G586+G589</f>
        <v>0</v>
      </c>
      <c r="H593" s="200">
        <f>$H$21</f>
        <v>0</v>
      </c>
      <c r="I593" s="354"/>
      <c r="J593" s="354">
        <f>TRUNC(G593*H593,2)+G593</f>
        <v>0</v>
      </c>
    </row>
    <row r="595" spans="2:10" ht="52.5" customHeight="1" x14ac:dyDescent="0.25">
      <c r="B595" s="121" t="s">
        <v>97</v>
      </c>
      <c r="C595" s="198" t="str">
        <f>VLOOKUP(B595,'PLAN SINTÉTICA - VALORES'!$B$43:$C$149,2,0)</f>
        <v>LOCAÇÃO DE CAMINHÃO PARA PINTURA DE SINALIZAÇÃO VIÁRIA COM MATERIAL MÍNIMO 750 M2 POR dia - NESTA LOCAÇÃO INCLUI EQUIPE, COMB, MOB, DESMOB, MOTORISTA E TINTA E APLICAÇÃO</v>
      </c>
      <c r="D595" s="244" t="str">
        <f>VLOOKUP(B595,'PLAN SINTÉTICA - VALORES'!$B:$D,3,0)</f>
        <v>dia</v>
      </c>
      <c r="E595" s="244"/>
      <c r="F595" s="244"/>
      <c r="G595" s="201"/>
      <c r="H595" s="122"/>
      <c r="I595" s="123"/>
      <c r="J595" s="198"/>
    </row>
    <row r="596" spans="2:10" ht="15.75" thickBot="1" x14ac:dyDescent="0.3">
      <c r="B596" s="124" t="s">
        <v>8</v>
      </c>
      <c r="C596" s="124" t="s">
        <v>9</v>
      </c>
      <c r="D596" s="124" t="s">
        <v>10</v>
      </c>
      <c r="E596" s="124" t="s">
        <v>11</v>
      </c>
      <c r="F596" s="125" t="s">
        <v>253</v>
      </c>
      <c r="G596" s="125" t="s">
        <v>254</v>
      </c>
      <c r="H596" s="126" t="s">
        <v>255</v>
      </c>
      <c r="I596" s="450" t="s">
        <v>15</v>
      </c>
      <c r="J596" s="451"/>
    </row>
    <row r="597" spans="2:10" ht="15.75" thickTop="1" x14ac:dyDescent="0.25">
      <c r="B597" s="127" t="s">
        <v>17</v>
      </c>
      <c r="C597" s="128" t="s">
        <v>259</v>
      </c>
      <c r="D597" s="129"/>
      <c r="E597" s="130"/>
      <c r="F597" s="130"/>
      <c r="G597" s="131">
        <f>G598</f>
        <v>0</v>
      </c>
      <c r="H597" s="132"/>
      <c r="I597" s="133"/>
      <c r="J597" s="134"/>
    </row>
    <row r="598" spans="2:10" x14ac:dyDescent="0.25">
      <c r="B598" s="135"/>
      <c r="C598" s="136"/>
      <c r="D598" s="137"/>
      <c r="E598" s="138"/>
      <c r="F598" s="139"/>
      <c r="G598" s="140"/>
      <c r="H598" s="141"/>
      <c r="I598" s="142"/>
      <c r="J598" s="142"/>
    </row>
    <row r="599" spans="2:10" x14ac:dyDescent="0.25">
      <c r="B599" s="144" t="s">
        <v>37</v>
      </c>
      <c r="C599" s="145" t="s">
        <v>256</v>
      </c>
      <c r="D599" s="145"/>
      <c r="E599" s="145"/>
      <c r="F599" s="145"/>
      <c r="G599" s="146">
        <f>SUM(G600:G600)</f>
        <v>0</v>
      </c>
      <c r="H599" s="147"/>
      <c r="I599" s="145"/>
      <c r="J599" s="145"/>
    </row>
    <row r="600" spans="2:10" ht="48" x14ac:dyDescent="0.25">
      <c r="B600" s="135"/>
      <c r="C600" s="136" t="str">
        <f>C595</f>
        <v>LOCAÇÃO DE CAMINHÃO PARA PINTURA DE SINALIZAÇÃO VIÁRIA COM MATERIAL MÍNIMO 750 M2 POR dia - NESTA LOCAÇÃO INCLUI EQUIPE, COMB, MOB, DESMOB, MOTORISTA E TINTA E APLICAÇÃO</v>
      </c>
      <c r="D600" s="137" t="str">
        <f>VLOOKUP(B595,'PLAN SINTÉTICA - VALORES'!$B$43:$D$100,3,0)</f>
        <v>dia</v>
      </c>
      <c r="E600" s="138">
        <v>1</v>
      </c>
      <c r="F600" s="138"/>
      <c r="G600" s="140">
        <f>TRUNC((F600*E600),2)</f>
        <v>0</v>
      </c>
      <c r="H600" s="141"/>
      <c r="I600" s="138"/>
      <c r="J600" s="199"/>
    </row>
    <row r="601" spans="2:10" x14ac:dyDescent="0.25">
      <c r="B601" s="203"/>
      <c r="C601" s="203"/>
      <c r="D601" s="203"/>
      <c r="E601" s="203"/>
      <c r="F601" s="203"/>
      <c r="G601" s="203"/>
      <c r="H601" s="203"/>
      <c r="I601" s="203"/>
      <c r="J601" s="203"/>
    </row>
    <row r="602" spans="2:10" x14ac:dyDescent="0.25">
      <c r="B602" s="144" t="s">
        <v>48</v>
      </c>
      <c r="C602" s="145" t="s">
        <v>257</v>
      </c>
      <c r="D602" s="145"/>
      <c r="E602" s="145"/>
      <c r="F602" s="145"/>
      <c r="G602" s="146">
        <f>SUM(G603:G604)</f>
        <v>0</v>
      </c>
      <c r="H602" s="145"/>
      <c r="I602" s="145"/>
      <c r="J602" s="145"/>
    </row>
    <row r="603" spans="2:10" x14ac:dyDescent="0.25">
      <c r="B603" s="144"/>
      <c r="C603" s="206"/>
      <c r="D603" s="137"/>
      <c r="E603" s="138"/>
      <c r="F603" s="138"/>
      <c r="G603" s="140"/>
      <c r="H603" s="145"/>
      <c r="I603" s="145"/>
      <c r="J603" s="145"/>
    </row>
    <row r="604" spans="2:10" x14ac:dyDescent="0.25">
      <c r="B604" s="135"/>
      <c r="C604" s="136"/>
      <c r="D604" s="137"/>
      <c r="E604" s="138"/>
      <c r="F604" s="138"/>
      <c r="G604" s="140"/>
      <c r="H604" s="141"/>
      <c r="I604" s="142"/>
      <c r="J604" s="143"/>
    </row>
    <row r="605" spans="2:10" x14ac:dyDescent="0.25">
      <c r="B605" s="148"/>
      <c r="C605" s="149"/>
      <c r="D605" s="150"/>
      <c r="E605" s="151"/>
      <c r="F605" s="152"/>
      <c r="G605" s="153"/>
      <c r="H605" s="154"/>
      <c r="I605" s="155"/>
      <c r="J605" s="156"/>
    </row>
    <row r="606" spans="2:10" ht="15" customHeight="1" x14ac:dyDescent="0.25">
      <c r="B606" s="452" t="s">
        <v>258</v>
      </c>
      <c r="C606" s="452"/>
      <c r="D606" s="452"/>
      <c r="E606" s="452"/>
      <c r="F606" s="452"/>
      <c r="G606" s="169">
        <f>G597+G599+G602</f>
        <v>0</v>
      </c>
      <c r="H606" s="200">
        <f>$H$21</f>
        <v>0</v>
      </c>
      <c r="I606" s="354"/>
      <c r="J606" s="354">
        <f>TRUNC(G606*H606,2)+G606</f>
        <v>0</v>
      </c>
    </row>
    <row r="608" spans="2:10" ht="52.5" customHeight="1" x14ac:dyDescent="0.25">
      <c r="B608" s="121" t="s">
        <v>98</v>
      </c>
      <c r="C608" s="198" t="str">
        <f>VLOOKUP(B608,'PLAN SINTÉTICA - VALORES'!$B$43:$C$149,2,0)</f>
        <v>LOCAÇÃO DE CAMINHÃO PARA PINTURA DE SINALIZAÇÃO VIÁRIA COM MATERIAL MÍNIMO 1000 M2 POR dia - NESTA LOCAÇÃO INCLUI EQUIPE, COMB, MOB, DESMOB, MOTORISTA E TINTA E APLICAÇÃO</v>
      </c>
      <c r="D608" s="244" t="str">
        <f>VLOOKUP(B608,'PLAN SINTÉTICA - VALORES'!$B:$D,3,0)</f>
        <v>dia</v>
      </c>
      <c r="E608" s="244"/>
      <c r="F608" s="244"/>
      <c r="G608" s="201"/>
      <c r="H608" s="122"/>
      <c r="I608" s="123"/>
      <c r="J608" s="198"/>
    </row>
    <row r="609" spans="2:10" ht="15.75" thickBot="1" x14ac:dyDescent="0.3">
      <c r="B609" s="124" t="s">
        <v>8</v>
      </c>
      <c r="C609" s="124" t="s">
        <v>9</v>
      </c>
      <c r="D609" s="124" t="s">
        <v>10</v>
      </c>
      <c r="E609" s="124" t="s">
        <v>11</v>
      </c>
      <c r="F609" s="125" t="s">
        <v>253</v>
      </c>
      <c r="G609" s="125" t="s">
        <v>254</v>
      </c>
      <c r="H609" s="126" t="s">
        <v>255</v>
      </c>
      <c r="I609" s="450" t="s">
        <v>15</v>
      </c>
      <c r="J609" s="451"/>
    </row>
    <row r="610" spans="2:10" ht="15.75" thickTop="1" x14ac:dyDescent="0.25">
      <c r="B610" s="127" t="s">
        <v>17</v>
      </c>
      <c r="C610" s="128" t="s">
        <v>259</v>
      </c>
      <c r="D610" s="129"/>
      <c r="E610" s="130"/>
      <c r="F610" s="130"/>
      <c r="G610" s="131">
        <f>G611</f>
        <v>0</v>
      </c>
      <c r="H610" s="132"/>
      <c r="I610" s="133"/>
      <c r="J610" s="134"/>
    </row>
    <row r="611" spans="2:10" x14ac:dyDescent="0.25">
      <c r="B611" s="135"/>
      <c r="C611" s="136"/>
      <c r="D611" s="137"/>
      <c r="E611" s="138"/>
      <c r="F611" s="139"/>
      <c r="G611" s="140"/>
      <c r="H611" s="141"/>
      <c r="I611" s="142"/>
      <c r="J611" s="142"/>
    </row>
    <row r="612" spans="2:10" x14ac:dyDescent="0.25">
      <c r="B612" s="144" t="s">
        <v>37</v>
      </c>
      <c r="C612" s="145" t="s">
        <v>256</v>
      </c>
      <c r="D612" s="145"/>
      <c r="E612" s="145"/>
      <c r="F612" s="145"/>
      <c r="G612" s="146">
        <f>SUM(G613:G613)</f>
        <v>0</v>
      </c>
      <c r="H612" s="147"/>
      <c r="I612" s="145"/>
      <c r="J612" s="145"/>
    </row>
    <row r="613" spans="2:10" ht="48" x14ac:dyDescent="0.25">
      <c r="B613" s="135"/>
      <c r="C613" s="136" t="str">
        <f>C608</f>
        <v>LOCAÇÃO DE CAMINHÃO PARA PINTURA DE SINALIZAÇÃO VIÁRIA COM MATERIAL MÍNIMO 1000 M2 POR dia - NESTA LOCAÇÃO INCLUI EQUIPE, COMB, MOB, DESMOB, MOTORISTA E TINTA E APLICAÇÃO</v>
      </c>
      <c r="D613" s="137" t="str">
        <f>VLOOKUP(B608,'PLAN SINTÉTICA - VALORES'!$B$43:$D$100,3,0)</f>
        <v>dia</v>
      </c>
      <c r="E613" s="138">
        <v>1</v>
      </c>
      <c r="F613" s="138"/>
      <c r="G613" s="140">
        <f>TRUNC((F613*E613),2)</f>
        <v>0</v>
      </c>
      <c r="H613" s="141"/>
      <c r="I613" s="138"/>
      <c r="J613" s="199"/>
    </row>
    <row r="614" spans="2:10" x14ac:dyDescent="0.25">
      <c r="B614" s="203"/>
      <c r="C614" s="203"/>
      <c r="D614" s="203"/>
      <c r="E614" s="203"/>
      <c r="F614" s="203"/>
      <c r="G614" s="203"/>
      <c r="H614" s="203"/>
      <c r="I614" s="203"/>
      <c r="J614" s="203"/>
    </row>
    <row r="615" spans="2:10" x14ac:dyDescent="0.25">
      <c r="B615" s="144" t="s">
        <v>48</v>
      </c>
      <c r="C615" s="145" t="s">
        <v>257</v>
      </c>
      <c r="D615" s="145"/>
      <c r="E615" s="145"/>
      <c r="F615" s="145"/>
      <c r="G615" s="146">
        <f>SUM(G616:G617)</f>
        <v>0</v>
      </c>
      <c r="H615" s="145"/>
      <c r="I615" s="145"/>
      <c r="J615" s="145"/>
    </row>
    <row r="616" spans="2:10" x14ac:dyDescent="0.25">
      <c r="B616" s="144"/>
      <c r="C616" s="206"/>
      <c r="D616" s="137"/>
      <c r="E616" s="138"/>
      <c r="F616" s="138"/>
      <c r="G616" s="140"/>
      <c r="H616" s="145"/>
      <c r="I616" s="145"/>
      <c r="J616" s="145"/>
    </row>
    <row r="617" spans="2:10" x14ac:dyDescent="0.25">
      <c r="B617" s="135"/>
      <c r="C617" s="136"/>
      <c r="D617" s="137"/>
      <c r="E617" s="138"/>
      <c r="F617" s="138"/>
      <c r="G617" s="140"/>
      <c r="H617" s="141"/>
      <c r="I617" s="142"/>
      <c r="J617" s="143"/>
    </row>
    <row r="618" spans="2:10" x14ac:dyDescent="0.25">
      <c r="B618" s="148"/>
      <c r="C618" s="149"/>
      <c r="D618" s="150"/>
      <c r="E618" s="151"/>
      <c r="F618" s="152"/>
      <c r="G618" s="153"/>
      <c r="H618" s="154"/>
      <c r="I618" s="155"/>
      <c r="J618" s="156"/>
    </row>
    <row r="619" spans="2:10" ht="15" customHeight="1" x14ac:dyDescent="0.25">
      <c r="B619" s="452" t="s">
        <v>258</v>
      </c>
      <c r="C619" s="452"/>
      <c r="D619" s="452"/>
      <c r="E619" s="452"/>
      <c r="F619" s="452"/>
      <c r="G619" s="169">
        <f>G610+G612+G615</f>
        <v>0</v>
      </c>
      <c r="H619" s="200">
        <f>$H$21</f>
        <v>0</v>
      </c>
      <c r="I619" s="354"/>
      <c r="J619" s="354">
        <f>TRUNC(G619*H619,2)+G619</f>
        <v>0</v>
      </c>
    </row>
    <row r="621" spans="2:10" ht="36" x14ac:dyDescent="0.25">
      <c r="B621" s="121" t="s">
        <v>99</v>
      </c>
      <c r="C621" s="198" t="str">
        <f>VLOOKUP(B621,'PLAN SINTÉTICA - VALORES'!$B$43:$C$149,2,0)</f>
        <v>AIRLESS ELÉTRICA CETEC SM-10 PLUS OU SIMILAR, COMPLETA, COM CAVALETE, PISTOLA E MANGUEIRA COM ATÉ 20 METROS - FORNECIMENTO</v>
      </c>
      <c r="D621" s="244" t="str">
        <f>VLOOKUP(B621,'PLAN SINTÉTICA - VALORES'!$B:$D,3,0)</f>
        <v>und</v>
      </c>
      <c r="E621" s="244"/>
      <c r="F621" s="244"/>
      <c r="G621" s="201"/>
      <c r="H621" s="122"/>
      <c r="I621" s="123"/>
      <c r="J621" s="198"/>
    </row>
    <row r="622" spans="2:10" ht="15.75" thickBot="1" x14ac:dyDescent="0.3">
      <c r="B622" s="124" t="s">
        <v>8</v>
      </c>
      <c r="C622" s="124" t="s">
        <v>9</v>
      </c>
      <c r="D622" s="124" t="s">
        <v>10</v>
      </c>
      <c r="E622" s="124" t="s">
        <v>11</v>
      </c>
      <c r="F622" s="125" t="s">
        <v>253</v>
      </c>
      <c r="G622" s="125" t="s">
        <v>254</v>
      </c>
      <c r="H622" s="126" t="s">
        <v>255</v>
      </c>
      <c r="I622" s="450" t="s">
        <v>15</v>
      </c>
      <c r="J622" s="451"/>
    </row>
    <row r="623" spans="2:10" ht="15.75" thickTop="1" x14ac:dyDescent="0.25">
      <c r="B623" s="127" t="s">
        <v>17</v>
      </c>
      <c r="C623" s="128" t="s">
        <v>259</v>
      </c>
      <c r="D623" s="129"/>
      <c r="E623" s="130"/>
      <c r="F623" s="130"/>
      <c r="G623" s="131">
        <f>G624</f>
        <v>0</v>
      </c>
      <c r="H623" s="132"/>
      <c r="I623" s="133"/>
      <c r="J623" s="134"/>
    </row>
    <row r="624" spans="2:10" x14ac:dyDescent="0.25">
      <c r="B624" s="135"/>
      <c r="C624" s="136"/>
      <c r="D624" s="137"/>
      <c r="E624" s="138"/>
      <c r="F624" s="139"/>
      <c r="G624" s="140"/>
      <c r="H624" s="141"/>
      <c r="I624" s="142"/>
      <c r="J624" s="142"/>
    </row>
    <row r="625" spans="2:10" x14ac:dyDescent="0.25">
      <c r="B625" s="144" t="s">
        <v>37</v>
      </c>
      <c r="C625" s="145" t="s">
        <v>256</v>
      </c>
      <c r="D625" s="145"/>
      <c r="E625" s="145"/>
      <c r="F625" s="145"/>
      <c r="G625" s="146">
        <f>SUM(G626:G626)</f>
        <v>0</v>
      </c>
      <c r="H625" s="147"/>
      <c r="I625" s="145"/>
      <c r="J625" s="145"/>
    </row>
    <row r="626" spans="2:10" ht="36" x14ac:dyDescent="0.25">
      <c r="B626" s="135"/>
      <c r="C626" s="136" t="str">
        <f>C621</f>
        <v>AIRLESS ELÉTRICA CETEC SM-10 PLUS OU SIMILAR, COMPLETA, COM CAVALETE, PISTOLA E MANGUEIRA COM ATÉ 20 METROS - FORNECIMENTO</v>
      </c>
      <c r="D626" s="137" t="str">
        <f>VLOOKUP(B621,'PLAN SINTÉTICA - VALORES'!$B$43:$D$100,3,0)</f>
        <v>und</v>
      </c>
      <c r="E626" s="138">
        <v>1</v>
      </c>
      <c r="F626" s="138"/>
      <c r="G626" s="140">
        <f>TRUNC((F626*E626),2)</f>
        <v>0</v>
      </c>
      <c r="H626" s="141"/>
      <c r="I626" s="138"/>
      <c r="J626" s="199"/>
    </row>
    <row r="627" spans="2:10" x14ac:dyDescent="0.25">
      <c r="B627" s="203"/>
      <c r="C627" s="203"/>
      <c r="D627" s="203"/>
      <c r="E627" s="203"/>
      <c r="F627" s="203"/>
      <c r="G627" s="203"/>
      <c r="H627" s="203"/>
      <c r="I627" s="203"/>
      <c r="J627" s="203"/>
    </row>
    <row r="628" spans="2:10" x14ac:dyDescent="0.25">
      <c r="B628" s="144" t="s">
        <v>48</v>
      </c>
      <c r="C628" s="145" t="s">
        <v>257</v>
      </c>
      <c r="D628" s="145"/>
      <c r="E628" s="145"/>
      <c r="F628" s="145"/>
      <c r="G628" s="146">
        <f>SUM(G629:G630)</f>
        <v>0</v>
      </c>
      <c r="H628" s="145"/>
      <c r="I628" s="145"/>
      <c r="J628" s="145"/>
    </row>
    <row r="629" spans="2:10" x14ac:dyDescent="0.25">
      <c r="B629" s="144"/>
      <c r="C629" s="206"/>
      <c r="D629" s="137"/>
      <c r="E629" s="138"/>
      <c r="F629" s="138"/>
      <c r="G629" s="140"/>
      <c r="H629" s="145"/>
      <c r="I629" s="145"/>
      <c r="J629" s="145"/>
    </row>
    <row r="630" spans="2:10" x14ac:dyDescent="0.25">
      <c r="B630" s="135"/>
      <c r="C630" s="136"/>
      <c r="D630" s="137"/>
      <c r="E630" s="138"/>
      <c r="F630" s="138"/>
      <c r="G630" s="140"/>
      <c r="H630" s="141"/>
      <c r="I630" s="142"/>
      <c r="J630" s="143"/>
    </row>
    <row r="631" spans="2:10" x14ac:dyDescent="0.25">
      <c r="B631" s="148"/>
      <c r="C631" s="149"/>
      <c r="D631" s="150"/>
      <c r="E631" s="151"/>
      <c r="F631" s="152"/>
      <c r="G631" s="153"/>
      <c r="H631" s="154"/>
      <c r="I631" s="155"/>
      <c r="J631" s="156"/>
    </row>
    <row r="632" spans="2:10" ht="15" customHeight="1" x14ac:dyDescent="0.25">
      <c r="B632" s="452" t="s">
        <v>258</v>
      </c>
      <c r="C632" s="452"/>
      <c r="D632" s="452"/>
      <c r="E632" s="452"/>
      <c r="F632" s="452"/>
      <c r="G632" s="169">
        <f>G623+G625+G628</f>
        <v>0</v>
      </c>
      <c r="H632" s="200">
        <f>$H$21</f>
        <v>0</v>
      </c>
      <c r="I632" s="354"/>
      <c r="J632" s="354">
        <f>TRUNC(G632*H632,2)+G632</f>
        <v>0</v>
      </c>
    </row>
    <row r="634" spans="2:10" ht="43.5" customHeight="1" x14ac:dyDescent="0.25">
      <c r="B634" s="121" t="s">
        <v>100</v>
      </c>
      <c r="C634" s="198" t="str">
        <f>VLOOKUP(B634,'PLAN SINTÉTICA - VALORES'!$B$43:$C$149,2,0)</f>
        <v>LOCAÇÃO DE CARRETA PRANCHA OU SIMILAR, CAP MIN DE 30 TON, INCLUSIVE MOTORISTA, COMBUSTÍVEL, MANUTENÇÃO OU AFINS - DIÁRIA MÍNIMA 12 HORAS;</v>
      </c>
      <c r="D634" s="244" t="str">
        <f>VLOOKUP(B634,'PLAN SINTÉTICA - VALORES'!$B:$D,3,0)</f>
        <v>dia</v>
      </c>
      <c r="E634" s="244"/>
      <c r="F634" s="244"/>
      <c r="G634" s="201"/>
      <c r="H634" s="122"/>
      <c r="I634" s="123"/>
      <c r="J634" s="198"/>
    </row>
    <row r="635" spans="2:10" ht="15.75" thickBot="1" x14ac:dyDescent="0.3">
      <c r="B635" s="124" t="s">
        <v>8</v>
      </c>
      <c r="C635" s="124" t="s">
        <v>9</v>
      </c>
      <c r="D635" s="124" t="s">
        <v>10</v>
      </c>
      <c r="E635" s="124" t="s">
        <v>11</v>
      </c>
      <c r="F635" s="125" t="s">
        <v>253</v>
      </c>
      <c r="G635" s="125" t="s">
        <v>254</v>
      </c>
      <c r="H635" s="126" t="s">
        <v>255</v>
      </c>
      <c r="I635" s="450" t="s">
        <v>15</v>
      </c>
      <c r="J635" s="451"/>
    </row>
    <row r="636" spans="2:10" ht="15.75" thickTop="1" x14ac:dyDescent="0.25">
      <c r="B636" s="127" t="s">
        <v>17</v>
      </c>
      <c r="C636" s="128" t="s">
        <v>259</v>
      </c>
      <c r="D636" s="129"/>
      <c r="E636" s="130"/>
      <c r="F636" s="130"/>
      <c r="G636" s="131">
        <f>G637</f>
        <v>0</v>
      </c>
      <c r="H636" s="132"/>
      <c r="I636" s="133"/>
      <c r="J636" s="134"/>
    </row>
    <row r="637" spans="2:10" x14ac:dyDescent="0.25">
      <c r="B637" s="135"/>
      <c r="C637" s="136"/>
      <c r="D637" s="137"/>
      <c r="E637" s="138"/>
      <c r="F637" s="139"/>
      <c r="G637" s="140"/>
      <c r="H637" s="141"/>
      <c r="I637" s="142"/>
      <c r="J637" s="142"/>
    </row>
    <row r="638" spans="2:10" x14ac:dyDescent="0.25">
      <c r="B638" s="144" t="s">
        <v>37</v>
      </c>
      <c r="C638" s="145" t="s">
        <v>256</v>
      </c>
      <c r="D638" s="145"/>
      <c r="E638" s="145"/>
      <c r="F638" s="145"/>
      <c r="G638" s="146">
        <f>SUM(G639:G639)</f>
        <v>0</v>
      </c>
      <c r="H638" s="147"/>
      <c r="I638" s="145"/>
      <c r="J638" s="145"/>
    </row>
    <row r="639" spans="2:10" ht="36" x14ac:dyDescent="0.25">
      <c r="B639" s="135"/>
      <c r="C639" s="136" t="str">
        <f>C634</f>
        <v>LOCAÇÃO DE CARRETA PRANCHA OU SIMILAR, CAP MIN DE 30 TON, INCLUSIVE MOTORISTA, COMBUSTÍVEL, MANUTENÇÃO OU AFINS - DIÁRIA MÍNIMA 12 HORAS;</v>
      </c>
      <c r="D639" s="137" t="str">
        <f>VLOOKUP(B634,'PLAN SINTÉTICA - VALORES'!$B$43:$D$100,3,0)</f>
        <v>dia</v>
      </c>
      <c r="E639" s="138">
        <v>1</v>
      </c>
      <c r="F639" s="138"/>
      <c r="G639" s="140">
        <f>TRUNC((F639*E639),2)</f>
        <v>0</v>
      </c>
      <c r="H639" s="141"/>
      <c r="I639" s="138"/>
      <c r="J639" s="199"/>
    </row>
    <row r="640" spans="2:10" x14ac:dyDescent="0.25">
      <c r="B640" s="203"/>
      <c r="C640" s="203"/>
      <c r="D640" s="203"/>
      <c r="E640" s="203"/>
      <c r="F640" s="203"/>
      <c r="G640" s="203"/>
      <c r="H640" s="203"/>
      <c r="I640" s="203"/>
      <c r="J640" s="203"/>
    </row>
    <row r="641" spans="2:10" x14ac:dyDescent="0.25">
      <c r="B641" s="144" t="s">
        <v>48</v>
      </c>
      <c r="C641" s="145" t="s">
        <v>257</v>
      </c>
      <c r="D641" s="145"/>
      <c r="E641" s="145"/>
      <c r="F641" s="145"/>
      <c r="G641" s="146">
        <f>SUM(G642:G643)</f>
        <v>0</v>
      </c>
      <c r="H641" s="145"/>
      <c r="I641" s="145"/>
      <c r="J641" s="145"/>
    </row>
    <row r="642" spans="2:10" x14ac:dyDescent="0.25">
      <c r="B642" s="144"/>
      <c r="C642" s="206"/>
      <c r="D642" s="137"/>
      <c r="E642" s="138"/>
      <c r="F642" s="138"/>
      <c r="G642" s="140"/>
      <c r="H642" s="145"/>
      <c r="I642" s="145"/>
      <c r="J642" s="145"/>
    </row>
    <row r="643" spans="2:10" x14ac:dyDescent="0.25">
      <c r="B643" s="135"/>
      <c r="C643" s="136"/>
      <c r="D643" s="137"/>
      <c r="E643" s="138"/>
      <c r="F643" s="138"/>
      <c r="G643" s="140"/>
      <c r="H643" s="141"/>
      <c r="I643" s="142"/>
      <c r="J643" s="143"/>
    </row>
    <row r="644" spans="2:10" x14ac:dyDescent="0.25">
      <c r="B644" s="148"/>
      <c r="C644" s="149"/>
      <c r="D644" s="150"/>
      <c r="E644" s="151"/>
      <c r="F644" s="152"/>
      <c r="G644" s="153"/>
      <c r="H644" s="154"/>
      <c r="I644" s="155"/>
      <c r="J644" s="156"/>
    </row>
    <row r="645" spans="2:10" ht="15" customHeight="1" x14ac:dyDescent="0.25">
      <c r="B645" s="452" t="s">
        <v>258</v>
      </c>
      <c r="C645" s="452"/>
      <c r="D645" s="452"/>
      <c r="E645" s="452"/>
      <c r="F645" s="452"/>
      <c r="G645" s="169">
        <f>G636+G638+G641</f>
        <v>0</v>
      </c>
      <c r="H645" s="200">
        <f>$H$21</f>
        <v>0</v>
      </c>
      <c r="I645" s="354"/>
      <c r="J645" s="354">
        <f>TRUNC(G645*H645,2)+G645</f>
        <v>0</v>
      </c>
    </row>
    <row r="647" spans="2:10" ht="45.75" customHeight="1" x14ac:dyDescent="0.25">
      <c r="B647" s="121" t="s">
        <v>101</v>
      </c>
      <c r="C647" s="198" t="str">
        <f>VLOOKUP(B647,'PLAN SINTÉTICA - VALORES'!$B$43:$C$149,2,0)</f>
        <v>LOCAÇÃO DE CARRETA PRANCHA OU SIMILAR, CAP MIN DE 30 TON, INCLUSIVE MOTORISTA, COMBUSTÍVEL, MANUTENÇÃO OU AFINS - DIÁRIA MÍNIMA 24 HORAS;</v>
      </c>
      <c r="D647" s="244" t="str">
        <f>VLOOKUP(B647,'PLAN SINTÉTICA - VALORES'!$B:$D,3,0)</f>
        <v>dia</v>
      </c>
      <c r="E647" s="244"/>
      <c r="F647" s="244"/>
      <c r="G647" s="201"/>
      <c r="H647" s="122"/>
      <c r="I647" s="123"/>
      <c r="J647" s="198"/>
    </row>
    <row r="648" spans="2:10" ht="15.75" thickBot="1" x14ac:dyDescent="0.3">
      <c r="B648" s="124" t="s">
        <v>8</v>
      </c>
      <c r="C648" s="124" t="s">
        <v>9</v>
      </c>
      <c r="D648" s="124" t="s">
        <v>10</v>
      </c>
      <c r="E648" s="124" t="s">
        <v>11</v>
      </c>
      <c r="F648" s="125" t="s">
        <v>253</v>
      </c>
      <c r="G648" s="125" t="s">
        <v>254</v>
      </c>
      <c r="H648" s="126" t="s">
        <v>255</v>
      </c>
      <c r="I648" s="450" t="s">
        <v>15</v>
      </c>
      <c r="J648" s="451"/>
    </row>
    <row r="649" spans="2:10" ht="15.75" thickTop="1" x14ac:dyDescent="0.25">
      <c r="B649" s="127" t="s">
        <v>17</v>
      </c>
      <c r="C649" s="128" t="s">
        <v>259</v>
      </c>
      <c r="D649" s="129"/>
      <c r="E649" s="130"/>
      <c r="F649" s="130"/>
      <c r="G649" s="131">
        <f>G650</f>
        <v>0</v>
      </c>
      <c r="H649" s="132"/>
      <c r="I649" s="133"/>
      <c r="J649" s="134"/>
    </row>
    <row r="650" spans="2:10" x14ac:dyDescent="0.25">
      <c r="B650" s="135"/>
      <c r="C650" s="136"/>
      <c r="D650" s="137"/>
      <c r="E650" s="138"/>
      <c r="F650" s="139"/>
      <c r="G650" s="140"/>
      <c r="H650" s="141"/>
      <c r="I650" s="142"/>
      <c r="J650" s="142"/>
    </row>
    <row r="651" spans="2:10" x14ac:dyDescent="0.25">
      <c r="B651" s="144" t="s">
        <v>37</v>
      </c>
      <c r="C651" s="145" t="s">
        <v>256</v>
      </c>
      <c r="D651" s="145"/>
      <c r="E651" s="145"/>
      <c r="F651" s="145"/>
      <c r="G651" s="146">
        <f>SUM(G652:G652)</f>
        <v>0</v>
      </c>
      <c r="H651" s="147"/>
      <c r="I651" s="145"/>
      <c r="J651" s="145"/>
    </row>
    <row r="652" spans="2:10" ht="36" x14ac:dyDescent="0.25">
      <c r="B652" s="135"/>
      <c r="C652" s="136" t="str">
        <f>C647</f>
        <v>LOCAÇÃO DE CARRETA PRANCHA OU SIMILAR, CAP MIN DE 30 TON, INCLUSIVE MOTORISTA, COMBUSTÍVEL, MANUTENÇÃO OU AFINS - DIÁRIA MÍNIMA 24 HORAS;</v>
      </c>
      <c r="D652" s="137" t="str">
        <f>VLOOKUP(B647,'PLAN SINTÉTICA - VALORES'!$B$43:$D$100,3,0)</f>
        <v>dia</v>
      </c>
      <c r="E652" s="138">
        <v>1</v>
      </c>
      <c r="F652" s="138"/>
      <c r="G652" s="140">
        <f>TRUNC((F652*E652),2)</f>
        <v>0</v>
      </c>
      <c r="H652" s="141"/>
      <c r="I652" s="138"/>
      <c r="J652" s="199"/>
    </row>
    <row r="653" spans="2:10" x14ac:dyDescent="0.25">
      <c r="B653" s="203"/>
      <c r="C653" s="203"/>
      <c r="D653" s="203"/>
      <c r="E653" s="203"/>
      <c r="F653" s="203"/>
      <c r="G653" s="203"/>
      <c r="H653" s="203"/>
      <c r="I653" s="203"/>
      <c r="J653" s="203"/>
    </row>
    <row r="654" spans="2:10" x14ac:dyDescent="0.25">
      <c r="B654" s="144" t="s">
        <v>48</v>
      </c>
      <c r="C654" s="145" t="s">
        <v>257</v>
      </c>
      <c r="D654" s="145"/>
      <c r="E654" s="145"/>
      <c r="F654" s="145"/>
      <c r="G654" s="146">
        <f>SUM(G655:G656)</f>
        <v>0</v>
      </c>
      <c r="H654" s="145"/>
      <c r="I654" s="145"/>
      <c r="J654" s="145"/>
    </row>
    <row r="655" spans="2:10" x14ac:dyDescent="0.25">
      <c r="B655" s="144"/>
      <c r="C655" s="206"/>
      <c r="D655" s="137"/>
      <c r="E655" s="138"/>
      <c r="F655" s="138"/>
      <c r="G655" s="140"/>
      <c r="H655" s="145"/>
      <c r="I655" s="145"/>
      <c r="J655" s="145"/>
    </row>
    <row r="656" spans="2:10" x14ac:dyDescent="0.25">
      <c r="B656" s="135"/>
      <c r="C656" s="136"/>
      <c r="D656" s="137"/>
      <c r="E656" s="138"/>
      <c r="F656" s="138"/>
      <c r="G656" s="140"/>
      <c r="H656" s="141"/>
      <c r="I656" s="142"/>
      <c r="J656" s="143"/>
    </row>
    <row r="657" spans="2:10" x14ac:dyDescent="0.25">
      <c r="B657" s="148"/>
      <c r="C657" s="149"/>
      <c r="D657" s="150"/>
      <c r="E657" s="151"/>
      <c r="F657" s="152"/>
      <c r="G657" s="153"/>
      <c r="H657" s="154"/>
      <c r="I657" s="155"/>
      <c r="J657" s="156"/>
    </row>
    <row r="658" spans="2:10" ht="15" customHeight="1" x14ac:dyDescent="0.25">
      <c r="B658" s="452" t="s">
        <v>258</v>
      </c>
      <c r="C658" s="452"/>
      <c r="D658" s="452"/>
      <c r="E658" s="452"/>
      <c r="F658" s="452"/>
      <c r="G658" s="169">
        <f>G649+G651+G654</f>
        <v>0</v>
      </c>
      <c r="H658" s="200">
        <f>$H$21</f>
        <v>0</v>
      </c>
      <c r="I658" s="354"/>
      <c r="J658" s="354">
        <f>TRUNC(G658*H658,2)+G658</f>
        <v>0</v>
      </c>
    </row>
    <row r="660" spans="2:10" ht="39" customHeight="1" x14ac:dyDescent="0.25">
      <c r="B660" s="121" t="s">
        <v>102</v>
      </c>
      <c r="C660" s="198" t="str">
        <f>VLOOKUP(B660,'PLAN SINTÉTICA - VALORES'!$B$43:$C$149,2,0)</f>
        <v>LOCAÇÃO DE BATE-ESTACAS POR GRAVIDADE, POTÊNCIA DE 160 HP, PESO DO MARTELO ATÉ 3 TONELADAS - CHP DIURNO. AF_11/2014</v>
      </c>
      <c r="D660" s="244" t="str">
        <f>VLOOKUP(B660,'PLAN SINTÉTICA - VALORES'!$B:$D,3,0)</f>
        <v>h</v>
      </c>
      <c r="E660" s="244"/>
      <c r="F660" s="244"/>
      <c r="G660" s="201"/>
      <c r="H660" s="122"/>
      <c r="I660" s="123"/>
      <c r="J660" s="198"/>
    </row>
    <row r="661" spans="2:10" ht="15.75" thickBot="1" x14ac:dyDescent="0.3">
      <c r="B661" s="124" t="s">
        <v>8</v>
      </c>
      <c r="C661" s="124" t="s">
        <v>9</v>
      </c>
      <c r="D661" s="124" t="s">
        <v>10</v>
      </c>
      <c r="E661" s="124" t="s">
        <v>11</v>
      </c>
      <c r="F661" s="125" t="s">
        <v>253</v>
      </c>
      <c r="G661" s="125" t="s">
        <v>254</v>
      </c>
      <c r="H661" s="126" t="s">
        <v>255</v>
      </c>
      <c r="I661" s="450" t="s">
        <v>15</v>
      </c>
      <c r="J661" s="451"/>
    </row>
    <row r="662" spans="2:10" ht="15.75" thickTop="1" x14ac:dyDescent="0.25">
      <c r="B662" s="127" t="s">
        <v>17</v>
      </c>
      <c r="C662" s="128" t="s">
        <v>259</v>
      </c>
      <c r="D662" s="129"/>
      <c r="E662" s="130"/>
      <c r="F662" s="130"/>
      <c r="G662" s="131">
        <f>G663</f>
        <v>0</v>
      </c>
      <c r="H662" s="132"/>
      <c r="I662" s="133"/>
      <c r="J662" s="134"/>
    </row>
    <row r="663" spans="2:10" x14ac:dyDescent="0.25">
      <c r="B663" s="135"/>
      <c r="C663" s="136"/>
      <c r="D663" s="137"/>
      <c r="E663" s="138"/>
      <c r="F663" s="139"/>
      <c r="G663" s="140"/>
      <c r="H663" s="141"/>
      <c r="I663" s="142"/>
      <c r="J663" s="142"/>
    </row>
    <row r="664" spans="2:10" x14ac:dyDescent="0.25">
      <c r="B664" s="144" t="s">
        <v>37</v>
      </c>
      <c r="C664" s="145" t="s">
        <v>256</v>
      </c>
      <c r="D664" s="145"/>
      <c r="E664" s="145"/>
      <c r="F664" s="145"/>
      <c r="G664" s="146">
        <f>SUM(G665:G665)</f>
        <v>0</v>
      </c>
      <c r="H664" s="147"/>
      <c r="I664" s="145"/>
      <c r="J664" s="145"/>
    </row>
    <row r="665" spans="2:10" ht="36" x14ac:dyDescent="0.25">
      <c r="B665" s="135"/>
      <c r="C665" s="136" t="str">
        <f>C660</f>
        <v>LOCAÇÃO DE BATE-ESTACAS POR GRAVIDADE, POTÊNCIA DE 160 HP, PESO DO MARTELO ATÉ 3 TONELADAS - CHP DIURNO. AF_11/2014</v>
      </c>
      <c r="D665" s="137" t="str">
        <f>VLOOKUP(B660,'PLAN SINTÉTICA - VALORES'!$B$43:$D$100,3,0)</f>
        <v>h</v>
      </c>
      <c r="E665" s="138">
        <v>1</v>
      </c>
      <c r="F665" s="138"/>
      <c r="G665" s="140">
        <f>TRUNC((F665*E665),2)</f>
        <v>0</v>
      </c>
      <c r="H665" s="141"/>
      <c r="I665" s="138"/>
      <c r="J665" s="199"/>
    </row>
    <row r="666" spans="2:10" x14ac:dyDescent="0.25">
      <c r="B666" s="203"/>
      <c r="C666" s="203"/>
      <c r="D666" s="203"/>
      <c r="E666" s="203"/>
      <c r="F666" s="203"/>
      <c r="G666" s="203"/>
      <c r="H666" s="203"/>
      <c r="I666" s="203"/>
      <c r="J666" s="203"/>
    </row>
    <row r="667" spans="2:10" x14ac:dyDescent="0.25">
      <c r="B667" s="144" t="s">
        <v>48</v>
      </c>
      <c r="C667" s="145" t="s">
        <v>257</v>
      </c>
      <c r="D667" s="145"/>
      <c r="E667" s="145"/>
      <c r="F667" s="145"/>
      <c r="G667" s="146">
        <f>SUM(G668:G669)</f>
        <v>0</v>
      </c>
      <c r="H667" s="145"/>
      <c r="I667" s="145"/>
      <c r="J667" s="145"/>
    </row>
    <row r="668" spans="2:10" x14ac:dyDescent="0.25">
      <c r="B668" s="144"/>
      <c r="C668" s="206"/>
      <c r="D668" s="137"/>
      <c r="E668" s="138"/>
      <c r="F668" s="138"/>
      <c r="G668" s="140"/>
      <c r="H668" s="145"/>
      <c r="I668" s="145"/>
      <c r="J668" s="145"/>
    </row>
    <row r="669" spans="2:10" x14ac:dyDescent="0.25">
      <c r="B669" s="135"/>
      <c r="C669" s="136"/>
      <c r="D669" s="137"/>
      <c r="E669" s="138"/>
      <c r="F669" s="138"/>
      <c r="G669" s="140"/>
      <c r="H669" s="141"/>
      <c r="I669" s="142"/>
      <c r="J669" s="143"/>
    </row>
    <row r="670" spans="2:10" x14ac:dyDescent="0.25">
      <c r="B670" s="148"/>
      <c r="C670" s="149"/>
      <c r="D670" s="150"/>
      <c r="E670" s="151"/>
      <c r="F670" s="152"/>
      <c r="G670" s="153"/>
      <c r="H670" s="154"/>
      <c r="I670" s="155"/>
      <c r="J670" s="156"/>
    </row>
    <row r="671" spans="2:10" ht="15" customHeight="1" x14ac:dyDescent="0.25">
      <c r="B671" s="452" t="s">
        <v>258</v>
      </c>
      <c r="C671" s="452"/>
      <c r="D671" s="452"/>
      <c r="E671" s="452"/>
      <c r="F671" s="452"/>
      <c r="G671" s="169">
        <f>G662+G664+G667</f>
        <v>0</v>
      </c>
      <c r="H671" s="200">
        <f>$H$21</f>
        <v>0</v>
      </c>
      <c r="I671" s="354">
        <f>TRUNC(G671*H671,2)+G671</f>
        <v>0</v>
      </c>
      <c r="J671" s="354"/>
    </row>
    <row r="673" spans="2:10" ht="33" customHeight="1" x14ac:dyDescent="0.25">
      <c r="B673" s="121" t="s">
        <v>103</v>
      </c>
      <c r="C673" s="198" t="str">
        <f>VLOOKUP(B673,'PLAN SINTÉTICA - VALORES'!$B$43:$C$149,2,0)</f>
        <v>CRAVAÇÃO DE ESTACA METÁLICA TIPO PERFIL "I", SIMPLES, BITOLA W 200X26,6 (8"), EXCLUSIVE PERFIL</v>
      </c>
      <c r="D673" s="244" t="str">
        <f>VLOOKUP(B673,'PLAN SINTÉTICA - VALORES'!$B:$D,3,0)</f>
        <v>M</v>
      </c>
      <c r="E673" s="244"/>
      <c r="F673" s="244"/>
      <c r="G673" s="201"/>
      <c r="H673" s="122"/>
      <c r="I673" s="123"/>
      <c r="J673" s="198"/>
    </row>
    <row r="674" spans="2:10" ht="15.75" thickBot="1" x14ac:dyDescent="0.3">
      <c r="B674" s="124" t="s">
        <v>8</v>
      </c>
      <c r="C674" s="124" t="s">
        <v>9</v>
      </c>
      <c r="D674" s="124" t="s">
        <v>10</v>
      </c>
      <c r="E674" s="124" t="s">
        <v>11</v>
      </c>
      <c r="F674" s="125" t="s">
        <v>253</v>
      </c>
      <c r="G674" s="125" t="s">
        <v>254</v>
      </c>
      <c r="H674" s="126" t="s">
        <v>255</v>
      </c>
      <c r="I674" s="450" t="s">
        <v>15</v>
      </c>
      <c r="J674" s="451"/>
    </row>
    <row r="675" spans="2:10" ht="15.75" thickTop="1" x14ac:dyDescent="0.25">
      <c r="B675" s="127" t="s">
        <v>17</v>
      </c>
      <c r="C675" s="128" t="s">
        <v>259</v>
      </c>
      <c r="D675" s="129"/>
      <c r="E675" s="130"/>
      <c r="F675" s="130"/>
      <c r="G675" s="131">
        <f>G676</f>
        <v>0</v>
      </c>
      <c r="H675" s="132"/>
      <c r="I675" s="133"/>
      <c r="J675" s="134"/>
    </row>
    <row r="676" spans="2:10" x14ac:dyDescent="0.25">
      <c r="B676" s="135"/>
      <c r="C676" s="136"/>
      <c r="D676" s="137"/>
      <c r="E676" s="138"/>
      <c r="F676" s="139"/>
      <c r="G676" s="140"/>
      <c r="H676" s="141"/>
      <c r="I676" s="138"/>
      <c r="J676" s="142"/>
    </row>
    <row r="677" spans="2:10" x14ac:dyDescent="0.25">
      <c r="B677" s="144" t="s">
        <v>37</v>
      </c>
      <c r="C677" s="145" t="s">
        <v>256</v>
      </c>
      <c r="D677" s="145"/>
      <c r="E677" s="145"/>
      <c r="F677" s="145"/>
      <c r="G677" s="146">
        <f>SUM(G678:G679)</f>
        <v>0</v>
      </c>
      <c r="H677" s="147"/>
      <c r="I677" s="145"/>
      <c r="J677" s="145"/>
    </row>
    <row r="678" spans="2:10" ht="24" x14ac:dyDescent="0.25">
      <c r="B678" s="135"/>
      <c r="C678" s="136" t="s">
        <v>474</v>
      </c>
      <c r="D678" s="137" t="str">
        <f>VLOOKUP(B673,'PLAN SINTÉTICA - VALORES'!$B$43:$D$100,3,0)</f>
        <v>M</v>
      </c>
      <c r="E678" s="138">
        <v>1</v>
      </c>
      <c r="F678" s="138"/>
      <c r="G678" s="140">
        <f>TRUNC((F678*E678),2)</f>
        <v>0</v>
      </c>
      <c r="H678" s="141"/>
      <c r="I678" s="138"/>
      <c r="J678" s="199"/>
    </row>
    <row r="679" spans="2:10" x14ac:dyDescent="0.25">
      <c r="B679" s="135"/>
      <c r="C679" s="136"/>
      <c r="D679" s="137"/>
      <c r="E679" s="138"/>
      <c r="F679" s="138"/>
      <c r="G679" s="140"/>
      <c r="H679" s="141"/>
      <c r="I679" s="138"/>
      <c r="J679" s="199"/>
    </row>
    <row r="680" spans="2:10" x14ac:dyDescent="0.25">
      <c r="B680" s="203"/>
      <c r="C680" s="203"/>
      <c r="D680" s="203"/>
      <c r="E680" s="203"/>
      <c r="F680" s="203"/>
      <c r="G680" s="203"/>
      <c r="H680" s="203"/>
      <c r="I680" s="203"/>
      <c r="J680" s="203"/>
    </row>
    <row r="681" spans="2:10" x14ac:dyDescent="0.25">
      <c r="B681" s="144" t="s">
        <v>48</v>
      </c>
      <c r="C681" s="145" t="s">
        <v>257</v>
      </c>
      <c r="D681" s="145"/>
      <c r="E681" s="145"/>
      <c r="F681" s="145"/>
      <c r="G681" s="146">
        <f>SUM(G682:G683)</f>
        <v>0</v>
      </c>
      <c r="H681" s="145"/>
      <c r="I681" s="145"/>
      <c r="J681" s="145"/>
    </row>
    <row r="682" spans="2:10" x14ac:dyDescent="0.25">
      <c r="B682" s="144"/>
      <c r="C682" s="206"/>
      <c r="D682" s="137"/>
      <c r="E682" s="138"/>
      <c r="F682" s="138"/>
      <c r="G682" s="140"/>
      <c r="H682" s="145"/>
      <c r="I682" s="145"/>
      <c r="J682" s="145"/>
    </row>
    <row r="683" spans="2:10" x14ac:dyDescent="0.25">
      <c r="B683" s="135"/>
      <c r="C683" s="136"/>
      <c r="D683" s="137"/>
      <c r="E683" s="138"/>
      <c r="F683" s="138"/>
      <c r="G683" s="140"/>
      <c r="H683" s="141"/>
      <c r="I683" s="142"/>
      <c r="J683" s="143"/>
    </row>
    <row r="684" spans="2:10" x14ac:dyDescent="0.25">
      <c r="B684" s="148"/>
      <c r="C684" s="149"/>
      <c r="D684" s="150"/>
      <c r="E684" s="151"/>
      <c r="F684" s="152"/>
      <c r="G684" s="153"/>
      <c r="H684" s="154"/>
      <c r="I684" s="155"/>
      <c r="J684" s="156"/>
    </row>
    <row r="685" spans="2:10" ht="15" customHeight="1" x14ac:dyDescent="0.25">
      <c r="B685" s="452" t="s">
        <v>258</v>
      </c>
      <c r="C685" s="452"/>
      <c r="D685" s="452"/>
      <c r="E685" s="452"/>
      <c r="F685" s="452"/>
      <c r="G685" s="169">
        <f>G675+G677+G681</f>
        <v>0</v>
      </c>
      <c r="H685" s="200">
        <f>$H$21</f>
        <v>0</v>
      </c>
      <c r="I685" s="453">
        <f>TRUNC(G685*H685,2)+G685</f>
        <v>0</v>
      </c>
      <c r="J685" s="453"/>
    </row>
    <row r="687" spans="2:10" ht="24" x14ac:dyDescent="0.25">
      <c r="B687" s="121" t="s">
        <v>104</v>
      </c>
      <c r="C687" s="198" t="str">
        <f>VLOOKUP(B687,'PLAN SINTÉTICA - VALORES'!$B$43:$C$149,2,0)</f>
        <v>FORNECIMENTO DE PERFIL METÁLICO I OU H, CONFORME INDICAÇÃO DO PROJETO PARA EXECUÇÃO DE ESTAQUEAMENTO</v>
      </c>
      <c r="D687" s="244" t="str">
        <f>VLOOKUP(B687,'PLAN SINTÉTICA - VALORES'!$B:$D,3,0)</f>
        <v>KG</v>
      </c>
      <c r="E687" s="244"/>
      <c r="F687" s="244"/>
      <c r="G687" s="201"/>
      <c r="H687" s="122"/>
      <c r="I687" s="123"/>
      <c r="J687" s="198"/>
    </row>
    <row r="688" spans="2:10" ht="15.75" thickBot="1" x14ac:dyDescent="0.3">
      <c r="B688" s="124" t="s">
        <v>8</v>
      </c>
      <c r="C688" s="124" t="s">
        <v>9</v>
      </c>
      <c r="D688" s="124" t="s">
        <v>10</v>
      </c>
      <c r="E688" s="124" t="s">
        <v>11</v>
      </c>
      <c r="F688" s="125" t="s">
        <v>253</v>
      </c>
      <c r="G688" s="125" t="s">
        <v>254</v>
      </c>
      <c r="H688" s="126" t="s">
        <v>255</v>
      </c>
      <c r="I688" s="450" t="s">
        <v>15</v>
      </c>
      <c r="J688" s="451"/>
    </row>
    <row r="689" spans="2:10" ht="15.75" thickTop="1" x14ac:dyDescent="0.25">
      <c r="B689" s="127" t="s">
        <v>17</v>
      </c>
      <c r="C689" s="128" t="s">
        <v>259</v>
      </c>
      <c r="D689" s="129"/>
      <c r="E689" s="130"/>
      <c r="F689" s="130"/>
      <c r="G689" s="131">
        <f>G690</f>
        <v>0</v>
      </c>
      <c r="H689" s="132"/>
      <c r="I689" s="133"/>
      <c r="J689" s="134"/>
    </row>
    <row r="690" spans="2:10" x14ac:dyDescent="0.25">
      <c r="B690" s="135"/>
      <c r="C690" s="136"/>
      <c r="D690" s="137"/>
      <c r="E690" s="138"/>
      <c r="F690" s="139"/>
      <c r="G690" s="140"/>
      <c r="H690" s="141"/>
      <c r="I690" s="138"/>
      <c r="J690" s="142"/>
    </row>
    <row r="691" spans="2:10" x14ac:dyDescent="0.25">
      <c r="B691" s="144" t="s">
        <v>37</v>
      </c>
      <c r="C691" s="145" t="s">
        <v>256</v>
      </c>
      <c r="D691" s="145"/>
      <c r="E691" s="145"/>
      <c r="F691" s="145"/>
      <c r="G691" s="146">
        <f>SUM(G692:G692)</f>
        <v>0</v>
      </c>
      <c r="H691" s="147"/>
      <c r="I691" s="145"/>
      <c r="J691" s="145"/>
    </row>
    <row r="692" spans="2:10" ht="24" x14ac:dyDescent="0.25">
      <c r="B692" s="135"/>
      <c r="C692" s="136" t="s">
        <v>471</v>
      </c>
      <c r="D692" s="137" t="str">
        <f>VLOOKUP(B687,'PLAN SINTÉTICA - VALORES'!$B$43:$D$100,3,0)</f>
        <v>KG</v>
      </c>
      <c r="E692" s="138">
        <v>1</v>
      </c>
      <c r="F692" s="138"/>
      <c r="G692" s="140">
        <f>TRUNC((F692*E692),2)</f>
        <v>0</v>
      </c>
      <c r="H692" s="141"/>
      <c r="I692" s="138"/>
      <c r="J692" s="199"/>
    </row>
    <row r="693" spans="2:10" x14ac:dyDescent="0.25">
      <c r="B693" s="203"/>
      <c r="C693" s="203"/>
      <c r="D693" s="203"/>
      <c r="E693" s="203"/>
      <c r="F693" s="203"/>
      <c r="G693" s="203"/>
      <c r="H693" s="203"/>
      <c r="I693" s="203"/>
      <c r="J693" s="203"/>
    </row>
    <row r="694" spans="2:10" x14ac:dyDescent="0.25">
      <c r="B694" s="144" t="s">
        <v>48</v>
      </c>
      <c r="C694" s="145" t="s">
        <v>257</v>
      </c>
      <c r="D694" s="145"/>
      <c r="E694" s="145"/>
      <c r="F694" s="145"/>
      <c r="G694" s="146">
        <f>SUM(G695:G696)</f>
        <v>0</v>
      </c>
      <c r="H694" s="145"/>
      <c r="I694" s="145"/>
      <c r="J694" s="145"/>
    </row>
    <row r="695" spans="2:10" x14ac:dyDescent="0.25">
      <c r="B695" s="144"/>
      <c r="C695" s="206"/>
      <c r="D695" s="137"/>
      <c r="E695" s="138"/>
      <c r="F695" s="138"/>
      <c r="G695" s="140"/>
      <c r="H695" s="145"/>
      <c r="I695" s="145"/>
      <c r="J695" s="145"/>
    </row>
    <row r="696" spans="2:10" x14ac:dyDescent="0.25">
      <c r="B696" s="135"/>
      <c r="C696" s="136"/>
      <c r="D696" s="137"/>
      <c r="E696" s="138"/>
      <c r="F696" s="138"/>
      <c r="G696" s="140"/>
      <c r="H696" s="141"/>
      <c r="I696" s="142"/>
      <c r="J696" s="143"/>
    </row>
    <row r="697" spans="2:10" x14ac:dyDescent="0.25">
      <c r="B697" s="148"/>
      <c r="C697" s="149"/>
      <c r="D697" s="150"/>
      <c r="E697" s="151"/>
      <c r="F697" s="152"/>
      <c r="G697" s="153"/>
      <c r="H697" s="154"/>
      <c r="I697" s="155"/>
      <c r="J697" s="156"/>
    </row>
    <row r="698" spans="2:10" ht="15" customHeight="1" x14ac:dyDescent="0.25">
      <c r="B698" s="452" t="s">
        <v>258</v>
      </c>
      <c r="C698" s="452"/>
      <c r="D698" s="452"/>
      <c r="E698" s="452"/>
      <c r="F698" s="452"/>
      <c r="G698" s="169">
        <f>G689+G691+G694</f>
        <v>0</v>
      </c>
      <c r="H698" s="200">
        <f>$H$21</f>
        <v>0</v>
      </c>
      <c r="I698" s="453">
        <f>TRUNC(G698*H698,2)+G698</f>
        <v>0</v>
      </c>
      <c r="J698" s="453"/>
    </row>
    <row r="700" spans="2:10" ht="28.5" customHeight="1" x14ac:dyDescent="0.25">
      <c r="B700" s="121" t="s">
        <v>105</v>
      </c>
      <c r="C700" s="198" t="str">
        <f>VLOOKUP(B700,'PLAN SINTÉTICA - VALORES'!$B$43:$C$149,2,0)</f>
        <v>GAVETEIRO ESTANTE 75, GAVETA BIN VARIOS, TAMANHO ORGANIZADOR - FORNECIMENTO</v>
      </c>
      <c r="D700" s="244" t="s">
        <v>173</v>
      </c>
      <c r="E700" s="244"/>
      <c r="F700" s="244"/>
      <c r="G700" s="201"/>
      <c r="H700" s="122"/>
      <c r="I700" s="123"/>
      <c r="J700" s="198"/>
    </row>
    <row r="701" spans="2:10" ht="15.75" thickBot="1" x14ac:dyDescent="0.3">
      <c r="B701" s="124" t="s">
        <v>8</v>
      </c>
      <c r="C701" s="124" t="s">
        <v>9</v>
      </c>
      <c r="D701" s="124" t="s">
        <v>10</v>
      </c>
      <c r="E701" s="124" t="s">
        <v>11</v>
      </c>
      <c r="F701" s="125" t="s">
        <v>253</v>
      </c>
      <c r="G701" s="125" t="s">
        <v>254</v>
      </c>
      <c r="H701" s="126" t="s">
        <v>255</v>
      </c>
      <c r="I701" s="450" t="s">
        <v>15</v>
      </c>
      <c r="J701" s="451"/>
    </row>
    <row r="702" spans="2:10" ht="15.75" thickTop="1" x14ac:dyDescent="0.25">
      <c r="B702" s="127" t="s">
        <v>17</v>
      </c>
      <c r="C702" s="128" t="s">
        <v>259</v>
      </c>
      <c r="D702" s="129"/>
      <c r="E702" s="130"/>
      <c r="F702" s="130"/>
      <c r="G702" s="131">
        <f>G703</f>
        <v>0</v>
      </c>
      <c r="H702" s="132"/>
      <c r="I702" s="133"/>
      <c r="J702" s="134"/>
    </row>
    <row r="703" spans="2:10" x14ac:dyDescent="0.25">
      <c r="B703" s="135"/>
      <c r="C703" s="136"/>
      <c r="D703" s="137"/>
      <c r="E703" s="138"/>
      <c r="F703" s="139"/>
      <c r="G703" s="140"/>
      <c r="H703" s="141"/>
      <c r="I703" s="138"/>
      <c r="J703" s="142"/>
    </row>
    <row r="704" spans="2:10" x14ac:dyDescent="0.25">
      <c r="B704" s="144" t="s">
        <v>37</v>
      </c>
      <c r="C704" s="145" t="s">
        <v>256</v>
      </c>
      <c r="D704" s="145"/>
      <c r="E704" s="145"/>
      <c r="F704" s="145"/>
      <c r="G704" s="146">
        <f>SUM(G705:G705)</f>
        <v>0</v>
      </c>
      <c r="H704" s="147"/>
      <c r="I704" s="145"/>
      <c r="J704" s="145"/>
    </row>
    <row r="705" spans="2:10" x14ac:dyDescent="0.25">
      <c r="B705" s="135"/>
      <c r="C705" s="136"/>
      <c r="D705" s="137" t="str">
        <f>VLOOKUP(B700,'PLAN SINTÉTICA - VALORES'!$B$43:$D$100,3,0)</f>
        <v>und</v>
      </c>
      <c r="E705" s="138">
        <v>1</v>
      </c>
      <c r="F705" s="138"/>
      <c r="G705" s="140">
        <f>E705*F705</f>
        <v>0</v>
      </c>
      <c r="H705" s="141"/>
      <c r="I705" s="138"/>
      <c r="J705" s="199"/>
    </row>
    <row r="706" spans="2:10" x14ac:dyDescent="0.25">
      <c r="B706" s="203"/>
      <c r="C706" s="203"/>
      <c r="D706" s="203"/>
      <c r="E706" s="203"/>
      <c r="F706" s="203"/>
      <c r="G706" s="203"/>
      <c r="H706" s="203"/>
      <c r="I706" s="203"/>
      <c r="J706" s="203"/>
    </row>
    <row r="707" spans="2:10" x14ac:dyDescent="0.25">
      <c r="B707" s="144" t="s">
        <v>48</v>
      </c>
      <c r="C707" s="145" t="s">
        <v>257</v>
      </c>
      <c r="D707" s="145"/>
      <c r="E707" s="145"/>
      <c r="F707" s="145"/>
      <c r="G707" s="146">
        <f>SUM(G708:G709)</f>
        <v>0</v>
      </c>
      <c r="H707" s="145"/>
      <c r="I707" s="145"/>
      <c r="J707" s="145"/>
    </row>
    <row r="708" spans="2:10" x14ac:dyDescent="0.2">
      <c r="B708" s="144"/>
      <c r="C708" s="361"/>
      <c r="D708" s="137"/>
      <c r="E708" s="138"/>
      <c r="F708" s="138"/>
      <c r="G708" s="140">
        <f>E708*F708</f>
        <v>0</v>
      </c>
      <c r="H708" s="145"/>
      <c r="I708" s="145"/>
      <c r="J708" s="145"/>
    </row>
    <row r="709" spans="2:10" x14ac:dyDescent="0.25">
      <c r="B709" s="135"/>
      <c r="C709" s="136"/>
      <c r="D709" s="137"/>
      <c r="E709" s="138"/>
      <c r="F709" s="138"/>
      <c r="G709" s="140"/>
      <c r="H709" s="141"/>
      <c r="I709" s="142"/>
      <c r="J709" s="143"/>
    </row>
    <row r="710" spans="2:10" x14ac:dyDescent="0.25">
      <c r="B710" s="148"/>
      <c r="C710" s="149"/>
      <c r="D710" s="150"/>
      <c r="E710" s="151"/>
      <c r="F710" s="152"/>
      <c r="G710" s="153"/>
      <c r="H710" s="154"/>
      <c r="I710" s="155"/>
      <c r="J710" s="156"/>
    </row>
    <row r="711" spans="2:10" ht="15" customHeight="1" x14ac:dyDescent="0.25">
      <c r="B711" s="452" t="s">
        <v>258</v>
      </c>
      <c r="C711" s="452"/>
      <c r="D711" s="452"/>
      <c r="E711" s="452"/>
      <c r="F711" s="452"/>
      <c r="G711" s="169">
        <f>G702+G704+G707</f>
        <v>0</v>
      </c>
      <c r="H711" s="200"/>
      <c r="I711" s="453">
        <f>TRUNC(G711*H711,2)+G711</f>
        <v>0</v>
      </c>
      <c r="J711" s="453"/>
    </row>
    <row r="713" spans="2:10" ht="28.5" customHeight="1" x14ac:dyDescent="0.25">
      <c r="B713" s="121" t="s">
        <v>469</v>
      </c>
      <c r="C713" s="198" t="str">
        <f>VLOOKUP(B713,'PLAN SINTÉTICA - VALORES'!$B$43:$C$149,2,0)</f>
        <v>ESTANTE DE AÇO MULTIUSO, 40 CM, 6 PRATELEIRAS, 30 KG POR PRATELEIRA - COR CINZA - FORNECIMENTO</v>
      </c>
      <c r="D713" s="244" t="s">
        <v>173</v>
      </c>
      <c r="E713" s="244"/>
      <c r="F713" s="244"/>
      <c r="G713" s="201"/>
      <c r="H713" s="122"/>
      <c r="I713" s="123"/>
      <c r="J713" s="198"/>
    </row>
    <row r="714" spans="2:10" ht="15.75" thickBot="1" x14ac:dyDescent="0.3">
      <c r="B714" s="124" t="s">
        <v>8</v>
      </c>
      <c r="C714" s="124" t="s">
        <v>9</v>
      </c>
      <c r="D714" s="124" t="s">
        <v>10</v>
      </c>
      <c r="E714" s="124" t="s">
        <v>11</v>
      </c>
      <c r="F714" s="125" t="s">
        <v>253</v>
      </c>
      <c r="G714" s="125" t="s">
        <v>254</v>
      </c>
      <c r="H714" s="126" t="s">
        <v>255</v>
      </c>
      <c r="I714" s="450" t="s">
        <v>15</v>
      </c>
      <c r="J714" s="451"/>
    </row>
    <row r="715" spans="2:10" ht="15.75" thickTop="1" x14ac:dyDescent="0.25">
      <c r="B715" s="127" t="s">
        <v>17</v>
      </c>
      <c r="C715" s="128" t="s">
        <v>259</v>
      </c>
      <c r="D715" s="129"/>
      <c r="E715" s="130"/>
      <c r="F715" s="130"/>
      <c r="G715" s="131">
        <f>G716</f>
        <v>0</v>
      </c>
      <c r="H715" s="132"/>
      <c r="I715" s="133"/>
      <c r="J715" s="134"/>
    </row>
    <row r="716" spans="2:10" x14ac:dyDescent="0.25">
      <c r="B716" s="135"/>
      <c r="C716" s="136"/>
      <c r="D716" s="137"/>
      <c r="E716" s="138"/>
      <c r="F716" s="139"/>
      <c r="G716" s="140"/>
      <c r="H716" s="141"/>
      <c r="I716" s="138"/>
      <c r="J716" s="142"/>
    </row>
    <row r="717" spans="2:10" x14ac:dyDescent="0.25">
      <c r="B717" s="144" t="s">
        <v>37</v>
      </c>
      <c r="C717" s="145" t="s">
        <v>256</v>
      </c>
      <c r="D717" s="145"/>
      <c r="E717" s="145"/>
      <c r="F717" s="145"/>
      <c r="G717" s="146">
        <f>SUM(G718:G718)</f>
        <v>0</v>
      </c>
      <c r="H717" s="147"/>
      <c r="I717" s="145"/>
      <c r="J717" s="145"/>
    </row>
    <row r="718" spans="2:10" x14ac:dyDescent="0.25">
      <c r="B718" s="135"/>
      <c r="C718" s="136"/>
      <c r="D718" s="137" t="str">
        <f>VLOOKUP(B713,'PLAN SINTÉTICA - VALORES'!$B$43:$D$100,3,0)</f>
        <v>und</v>
      </c>
      <c r="E718" s="138">
        <v>1</v>
      </c>
      <c r="F718" s="138"/>
      <c r="G718" s="140">
        <f>E718*F718</f>
        <v>0</v>
      </c>
      <c r="H718" s="141"/>
      <c r="I718" s="138"/>
      <c r="J718" s="199"/>
    </row>
    <row r="719" spans="2:10" x14ac:dyDescent="0.25">
      <c r="B719" s="203"/>
      <c r="C719" s="203"/>
      <c r="D719" s="203"/>
      <c r="E719" s="203"/>
      <c r="F719" s="203"/>
      <c r="G719" s="203"/>
      <c r="H719" s="203"/>
      <c r="I719" s="203"/>
      <c r="J719" s="203"/>
    </row>
    <row r="720" spans="2:10" x14ac:dyDescent="0.25">
      <c r="B720" s="144" t="s">
        <v>48</v>
      </c>
      <c r="C720" s="145" t="s">
        <v>257</v>
      </c>
      <c r="D720" s="145"/>
      <c r="E720" s="145"/>
      <c r="F720" s="145"/>
      <c r="G720" s="146">
        <f>SUM(G721)</f>
        <v>0</v>
      </c>
      <c r="H720" s="145"/>
      <c r="I720" s="145"/>
      <c r="J720" s="145"/>
    </row>
    <row r="721" spans="2:10" x14ac:dyDescent="0.25">
      <c r="B721" s="135"/>
      <c r="C721" s="136"/>
      <c r="D721" s="137"/>
      <c r="E721" s="138"/>
      <c r="F721" s="138"/>
      <c r="G721" s="140">
        <f>E721*F721</f>
        <v>0</v>
      </c>
      <c r="H721" s="141"/>
      <c r="I721" s="138"/>
      <c r="J721" s="199"/>
    </row>
    <row r="722" spans="2:10" x14ac:dyDescent="0.2">
      <c r="B722" s="384"/>
      <c r="C722" s="361"/>
      <c r="D722" s="158"/>
      <c r="E722" s="159"/>
      <c r="F722" s="159"/>
      <c r="G722" s="161"/>
      <c r="H722" s="385"/>
      <c r="I722" s="385"/>
      <c r="J722" s="385"/>
    </row>
    <row r="723" spans="2:10" ht="15" customHeight="1" x14ac:dyDescent="0.25">
      <c r="B723" s="452" t="s">
        <v>258</v>
      </c>
      <c r="C723" s="452"/>
      <c r="D723" s="452"/>
      <c r="E723" s="452"/>
      <c r="F723" s="452"/>
      <c r="G723" s="169">
        <f>G715+G717+G720</f>
        <v>0</v>
      </c>
      <c r="H723" s="200"/>
      <c r="I723" s="453">
        <f>TRUNC(G723*H723,2)+G723</f>
        <v>0</v>
      </c>
      <c r="J723" s="453"/>
    </row>
    <row r="724" spans="2:10" x14ac:dyDescent="0.25">
      <c r="B724" s="148"/>
      <c r="C724" s="149"/>
      <c r="D724" s="150"/>
      <c r="E724" s="151"/>
      <c r="F724" s="152"/>
      <c r="G724" s="153"/>
      <c r="H724" s="154"/>
      <c r="I724" s="155"/>
      <c r="J724" s="156"/>
    </row>
    <row r="725" spans="2:10" ht="28.5" customHeight="1" x14ac:dyDescent="0.25">
      <c r="B725" s="121" t="s">
        <v>488</v>
      </c>
      <c r="C725" s="198" t="str">
        <f>VLOOKUP(B725,'PLAN SINTÉTICA - VALORES'!$B$43:$C$149,2,0)</f>
        <v>LOCAÇÃO DE CAMINHÃO 3/4 PARA TRANSPORTE DE MATERIAIS, INCLUINDO MANUTENÇÃO E COMBUSTÍVEL.</v>
      </c>
      <c r="D725" s="244" t="s">
        <v>173</v>
      </c>
      <c r="E725" s="244"/>
      <c r="F725" s="244"/>
      <c r="G725" s="201"/>
      <c r="H725" s="122"/>
      <c r="I725" s="123"/>
      <c r="J725" s="198"/>
    </row>
    <row r="726" spans="2:10" ht="15.75" thickBot="1" x14ac:dyDescent="0.3">
      <c r="B726" s="124" t="s">
        <v>8</v>
      </c>
      <c r="C726" s="124" t="s">
        <v>9</v>
      </c>
      <c r="D726" s="124" t="s">
        <v>10</v>
      </c>
      <c r="E726" s="124" t="s">
        <v>11</v>
      </c>
      <c r="F726" s="125" t="s">
        <v>253</v>
      </c>
      <c r="G726" s="125" t="s">
        <v>254</v>
      </c>
      <c r="H726" s="126" t="s">
        <v>255</v>
      </c>
      <c r="I726" s="450" t="s">
        <v>15</v>
      </c>
      <c r="J726" s="451"/>
    </row>
    <row r="727" spans="2:10" ht="15.75" thickTop="1" x14ac:dyDescent="0.25">
      <c r="B727" s="127" t="s">
        <v>17</v>
      </c>
      <c r="C727" s="128" t="s">
        <v>259</v>
      </c>
      <c r="D727" s="129"/>
      <c r="E727" s="130"/>
      <c r="F727" s="130"/>
      <c r="G727" s="131">
        <f>G728</f>
        <v>0</v>
      </c>
      <c r="H727" s="132"/>
      <c r="I727" s="133"/>
      <c r="J727" s="134"/>
    </row>
    <row r="728" spans="2:10" x14ac:dyDescent="0.25">
      <c r="B728" s="135"/>
      <c r="C728" s="136"/>
      <c r="D728" s="137"/>
      <c r="E728" s="138"/>
      <c r="F728" s="139"/>
      <c r="G728" s="140"/>
      <c r="H728" s="141"/>
      <c r="I728" s="138"/>
      <c r="J728" s="142"/>
    </row>
    <row r="729" spans="2:10" x14ac:dyDescent="0.25">
      <c r="B729" s="144" t="s">
        <v>37</v>
      </c>
      <c r="C729" s="145" t="s">
        <v>256</v>
      </c>
      <c r="D729" s="145"/>
      <c r="E729" s="145"/>
      <c r="F729" s="145"/>
      <c r="G729" s="146">
        <f>SUM(G730:G730)</f>
        <v>0</v>
      </c>
      <c r="H729" s="147"/>
      <c r="I729" s="145"/>
      <c r="J729" s="145"/>
    </row>
    <row r="730" spans="2:10" ht="60" x14ac:dyDescent="0.25">
      <c r="B730" s="135"/>
      <c r="C730" s="136" t="s">
        <v>490</v>
      </c>
      <c r="D730" s="137" t="str">
        <f>VLOOKUP(B725,'PLAN SINTÉTICA - VALORES'!$B$43:$D$100,3,0)</f>
        <v>mês</v>
      </c>
      <c r="E730" s="138">
        <v>1</v>
      </c>
      <c r="F730" s="138"/>
      <c r="G730" s="140">
        <f>E730*F730</f>
        <v>0</v>
      </c>
      <c r="H730" s="141"/>
      <c r="I730" s="138"/>
      <c r="J730" s="199"/>
    </row>
    <row r="731" spans="2:10" x14ac:dyDescent="0.25">
      <c r="B731" s="203"/>
      <c r="C731" s="203"/>
      <c r="D731" s="203"/>
      <c r="E731" s="203"/>
      <c r="F731" s="203"/>
      <c r="G731" s="203"/>
      <c r="H731" s="203"/>
      <c r="I731" s="203"/>
      <c r="J731" s="203"/>
    </row>
    <row r="732" spans="2:10" x14ac:dyDescent="0.25">
      <c r="B732" s="144" t="s">
        <v>48</v>
      </c>
      <c r="C732" s="145" t="s">
        <v>257</v>
      </c>
      <c r="D732" s="145"/>
      <c r="E732" s="145"/>
      <c r="F732" s="145"/>
      <c r="G732" s="146">
        <f>SUM(G733:G734)</f>
        <v>0</v>
      </c>
      <c r="H732" s="145"/>
      <c r="I732" s="145"/>
      <c r="J732" s="145"/>
    </row>
    <row r="733" spans="2:10" x14ac:dyDescent="0.2">
      <c r="B733" s="144"/>
      <c r="C733" s="361"/>
      <c r="D733" s="137"/>
      <c r="E733" s="138"/>
      <c r="F733" s="138"/>
      <c r="G733" s="140">
        <f>E733*F733</f>
        <v>0</v>
      </c>
      <c r="H733" s="145"/>
      <c r="I733" s="145"/>
      <c r="J733" s="145"/>
    </row>
    <row r="734" spans="2:10" x14ac:dyDescent="0.25">
      <c r="B734" s="135"/>
      <c r="C734" s="136"/>
      <c r="D734" s="137"/>
      <c r="E734" s="138"/>
      <c r="F734" s="138"/>
      <c r="G734" s="140"/>
      <c r="H734" s="141"/>
      <c r="I734" s="142"/>
      <c r="J734" s="143"/>
    </row>
    <row r="735" spans="2:10" x14ac:dyDescent="0.25">
      <c r="B735" s="148"/>
      <c r="C735" s="149"/>
      <c r="D735" s="150"/>
      <c r="E735" s="151"/>
      <c r="F735" s="152"/>
      <c r="G735" s="153"/>
      <c r="H735" s="154"/>
      <c r="I735" s="155"/>
      <c r="J735" s="156"/>
    </row>
    <row r="736" spans="2:10" ht="15" customHeight="1" x14ac:dyDescent="0.25">
      <c r="B736" s="452" t="s">
        <v>258</v>
      </c>
      <c r="C736" s="452"/>
      <c r="D736" s="452"/>
      <c r="E736" s="452"/>
      <c r="F736" s="452"/>
      <c r="G736" s="169">
        <f>G727+G729+G732</f>
        <v>0</v>
      </c>
      <c r="H736" s="200">
        <f>$H$21</f>
        <v>0</v>
      </c>
      <c r="I736" s="453">
        <f>TRUNC(G736*H736,2)+G736</f>
        <v>0</v>
      </c>
      <c r="J736" s="453"/>
    </row>
    <row r="737" spans="2:10" x14ac:dyDescent="0.25">
      <c r="B737" s="148"/>
      <c r="C737" s="149"/>
      <c r="D737" s="150"/>
      <c r="E737" s="151"/>
      <c r="F737" s="152"/>
      <c r="G737" s="153"/>
      <c r="H737" s="154"/>
      <c r="I737" s="155"/>
      <c r="J737" s="156"/>
    </row>
    <row r="738" spans="2:10" x14ac:dyDescent="0.25">
      <c r="B738" s="166">
        <v>4</v>
      </c>
      <c r="C738" s="202" t="str">
        <f>'PLAN SINTÉTICA - VALORES'!C102</f>
        <v>MOBILIZAÇÃO E DESMOBILIZAÇÃO DE EQUIPAMENTOS</v>
      </c>
      <c r="D738" s="202"/>
      <c r="E738" s="202"/>
      <c r="F738" s="202"/>
      <c r="G738" s="202"/>
      <c r="H738" s="167"/>
      <c r="I738" s="168"/>
      <c r="J738" s="297"/>
    </row>
    <row r="739" spans="2:10" x14ac:dyDescent="0.25">
      <c r="B739" s="121" t="s">
        <v>108</v>
      </c>
      <c r="C739" s="201" t="e">
        <f>VLOOKUP(B739,#REF!,2,0)</f>
        <v>#REF!</v>
      </c>
      <c r="D739" s="201"/>
      <c r="E739" s="201"/>
      <c r="F739" s="201"/>
      <c r="G739" s="201"/>
      <c r="H739" s="122"/>
      <c r="I739" s="123"/>
      <c r="J739" s="198"/>
    </row>
    <row r="740" spans="2:10" ht="15.75" thickBot="1" x14ac:dyDescent="0.3">
      <c r="B740" s="124" t="s">
        <v>8</v>
      </c>
      <c r="C740" s="124" t="s">
        <v>9</v>
      </c>
      <c r="D740" s="124" t="s">
        <v>10</v>
      </c>
      <c r="E740" s="124" t="s">
        <v>11</v>
      </c>
      <c r="F740" s="125" t="s">
        <v>253</v>
      </c>
      <c r="G740" s="125" t="s">
        <v>254</v>
      </c>
      <c r="H740" s="126" t="s">
        <v>255</v>
      </c>
      <c r="I740" s="450" t="s">
        <v>15</v>
      </c>
      <c r="J740" s="451"/>
    </row>
    <row r="741" spans="2:10" ht="15.75" thickTop="1" x14ac:dyDescent="0.25">
      <c r="B741" s="127" t="s">
        <v>17</v>
      </c>
      <c r="C741" s="128" t="s">
        <v>259</v>
      </c>
      <c r="D741" s="129"/>
      <c r="E741" s="130"/>
      <c r="F741" s="130"/>
      <c r="G741" s="131">
        <f>G742</f>
        <v>0</v>
      </c>
      <c r="H741" s="132"/>
      <c r="I741" s="133"/>
      <c r="J741" s="134"/>
    </row>
    <row r="742" spans="2:10" x14ac:dyDescent="0.25">
      <c r="B742" s="135"/>
      <c r="C742" s="136"/>
      <c r="D742" s="137"/>
      <c r="E742" s="138"/>
      <c r="F742" s="139"/>
      <c r="G742" s="140"/>
      <c r="H742" s="141"/>
      <c r="I742" s="142"/>
      <c r="J742" s="142"/>
    </row>
    <row r="743" spans="2:10" x14ac:dyDescent="0.25">
      <c r="B743" s="144" t="s">
        <v>37</v>
      </c>
      <c r="C743" s="145" t="s">
        <v>256</v>
      </c>
      <c r="D743" s="145"/>
      <c r="E743" s="145"/>
      <c r="F743" s="145"/>
      <c r="G743" s="146">
        <f>SUM(G744:G744)</f>
        <v>0</v>
      </c>
      <c r="H743" s="147"/>
      <c r="I743" s="145"/>
      <c r="J743" s="145"/>
    </row>
    <row r="744" spans="2:10" x14ac:dyDescent="0.25">
      <c r="B744" s="135"/>
      <c r="C744" s="136" t="e">
        <f>C739</f>
        <v>#REF!</v>
      </c>
      <c r="D744" s="137" t="str">
        <f>VLOOKUP(B739,'PLAN SINTÉTICA - VALORES'!$B$103:$D$108,3,0)</f>
        <v>und</v>
      </c>
      <c r="E744" s="138">
        <v>1</v>
      </c>
      <c r="F744" s="138"/>
      <c r="G744" s="140">
        <f>TRUNC((F744*E744),2)</f>
        <v>0</v>
      </c>
      <c r="H744" s="141"/>
      <c r="I744" s="138"/>
      <c r="J744" s="199"/>
    </row>
    <row r="745" spans="2:10" x14ac:dyDescent="0.25">
      <c r="B745" s="203"/>
      <c r="C745" s="203"/>
      <c r="D745" s="203"/>
      <c r="E745" s="203"/>
      <c r="F745" s="203"/>
      <c r="G745" s="203"/>
      <c r="H745" s="203"/>
      <c r="I745" s="203"/>
      <c r="J745" s="203"/>
    </row>
    <row r="746" spans="2:10" x14ac:dyDescent="0.25">
      <c r="B746" s="144" t="s">
        <v>48</v>
      </c>
      <c r="C746" s="145" t="s">
        <v>257</v>
      </c>
      <c r="D746" s="145"/>
      <c r="E746" s="145"/>
      <c r="F746" s="145"/>
      <c r="G746" s="146">
        <f>SUM(G747:G748)</f>
        <v>0</v>
      </c>
      <c r="H746" s="145"/>
      <c r="I746" s="145"/>
      <c r="J746" s="145"/>
    </row>
    <row r="747" spans="2:10" x14ac:dyDescent="0.25">
      <c r="B747" s="135"/>
      <c r="C747" s="136"/>
      <c r="D747" s="137"/>
      <c r="E747" s="138"/>
      <c r="F747" s="139"/>
      <c r="G747" s="140"/>
      <c r="H747" s="141"/>
      <c r="I747" s="142"/>
      <c r="J747" s="143"/>
    </row>
    <row r="748" spans="2:10" x14ac:dyDescent="0.25">
      <c r="B748" s="148"/>
      <c r="C748" s="149"/>
      <c r="D748" s="150"/>
      <c r="E748" s="151"/>
      <c r="F748" s="152"/>
      <c r="G748" s="153"/>
      <c r="H748" s="154"/>
      <c r="I748" s="155"/>
      <c r="J748" s="156"/>
    </row>
    <row r="749" spans="2:10" ht="15" customHeight="1" x14ac:dyDescent="0.25">
      <c r="B749" s="452" t="s">
        <v>258</v>
      </c>
      <c r="C749" s="452"/>
      <c r="D749" s="452"/>
      <c r="E749" s="452"/>
      <c r="F749" s="452"/>
      <c r="G749" s="169">
        <f>G741+G743+G746</f>
        <v>0</v>
      </c>
      <c r="H749" s="200">
        <f>$H$21</f>
        <v>0</v>
      </c>
      <c r="I749" s="453">
        <f>TRUNC(G749*H749,2)+G749</f>
        <v>0</v>
      </c>
      <c r="J749" s="453"/>
    </row>
    <row r="751" spans="2:10" x14ac:dyDescent="0.25">
      <c r="B751" s="121" t="s">
        <v>111</v>
      </c>
      <c r="C751" s="201" t="e">
        <f>VLOOKUP(B751,#REF!,2,0)</f>
        <v>#REF!</v>
      </c>
      <c r="D751" s="201"/>
      <c r="E751" s="201"/>
      <c r="F751" s="201"/>
      <c r="G751" s="201"/>
      <c r="H751" s="122"/>
      <c r="I751" s="123"/>
      <c r="J751" s="198"/>
    </row>
    <row r="752" spans="2:10" ht="15.75" thickBot="1" x14ac:dyDescent="0.3">
      <c r="B752" s="124" t="s">
        <v>8</v>
      </c>
      <c r="C752" s="124" t="s">
        <v>9</v>
      </c>
      <c r="D752" s="124" t="s">
        <v>10</v>
      </c>
      <c r="E752" s="124" t="s">
        <v>11</v>
      </c>
      <c r="F752" s="125" t="s">
        <v>253</v>
      </c>
      <c r="G752" s="125" t="s">
        <v>254</v>
      </c>
      <c r="H752" s="126" t="s">
        <v>255</v>
      </c>
      <c r="I752" s="450" t="s">
        <v>15</v>
      </c>
      <c r="J752" s="451"/>
    </row>
    <row r="753" spans="2:10" ht="15.75" thickTop="1" x14ac:dyDescent="0.25">
      <c r="B753" s="127" t="s">
        <v>17</v>
      </c>
      <c r="C753" s="128" t="s">
        <v>259</v>
      </c>
      <c r="D753" s="129"/>
      <c r="E753" s="130"/>
      <c r="F753" s="130"/>
      <c r="G753" s="131">
        <f>G754</f>
        <v>0</v>
      </c>
      <c r="H753" s="132"/>
      <c r="I753" s="133"/>
      <c r="J753" s="134"/>
    </row>
    <row r="754" spans="2:10" x14ac:dyDescent="0.25">
      <c r="B754" s="135"/>
      <c r="C754" s="136"/>
      <c r="D754" s="137"/>
      <c r="E754" s="138"/>
      <c r="F754" s="139"/>
      <c r="G754" s="140"/>
      <c r="H754" s="141"/>
      <c r="I754" s="142"/>
      <c r="J754" s="142"/>
    </row>
    <row r="755" spans="2:10" x14ac:dyDescent="0.25">
      <c r="B755" s="144" t="s">
        <v>37</v>
      </c>
      <c r="C755" s="145" t="s">
        <v>256</v>
      </c>
      <c r="D755" s="145"/>
      <c r="E755" s="145"/>
      <c r="F755" s="145"/>
      <c r="G755" s="146">
        <f>SUM(G756:G756)</f>
        <v>0</v>
      </c>
      <c r="H755" s="147"/>
      <c r="I755" s="145"/>
      <c r="J755" s="145"/>
    </row>
    <row r="756" spans="2:10" x14ac:dyDescent="0.25">
      <c r="B756" s="135"/>
      <c r="C756" s="136" t="e">
        <f>C751</f>
        <v>#REF!</v>
      </c>
      <c r="D756" s="137" t="str">
        <f>VLOOKUP(B751,'PLAN SINTÉTICA - VALORES'!$B$103:$D$108,3,0)</f>
        <v>h</v>
      </c>
      <c r="E756" s="138">
        <v>1</v>
      </c>
      <c r="F756" s="138"/>
      <c r="G756" s="140">
        <f>TRUNC((F756*E756),2)</f>
        <v>0</v>
      </c>
      <c r="H756" s="141"/>
      <c r="I756" s="138"/>
      <c r="J756" s="199"/>
    </row>
    <row r="757" spans="2:10" x14ac:dyDescent="0.25">
      <c r="B757" s="203"/>
      <c r="C757" s="203"/>
      <c r="D757" s="203"/>
      <c r="E757" s="203"/>
      <c r="F757" s="203"/>
      <c r="G757" s="203"/>
      <c r="H757" s="203"/>
      <c r="I757" s="203"/>
      <c r="J757" s="203"/>
    </row>
    <row r="758" spans="2:10" x14ac:dyDescent="0.25">
      <c r="B758" s="144" t="s">
        <v>48</v>
      </c>
      <c r="C758" s="145" t="s">
        <v>257</v>
      </c>
      <c r="D758" s="145"/>
      <c r="E758" s="145"/>
      <c r="F758" s="145"/>
      <c r="G758" s="146">
        <f>SUM(G759:G760)</f>
        <v>0</v>
      </c>
      <c r="H758" s="145"/>
      <c r="I758" s="145"/>
      <c r="J758" s="145"/>
    </row>
    <row r="759" spans="2:10" x14ac:dyDescent="0.25">
      <c r="B759" s="135"/>
      <c r="C759" s="136"/>
      <c r="D759" s="137"/>
      <c r="E759" s="138"/>
      <c r="F759" s="139"/>
      <c r="G759" s="140"/>
      <c r="H759" s="141"/>
      <c r="I759" s="142"/>
      <c r="J759" s="143"/>
    </row>
    <row r="760" spans="2:10" x14ac:dyDescent="0.25">
      <c r="B760" s="148"/>
      <c r="C760" s="149"/>
      <c r="D760" s="150"/>
      <c r="E760" s="151"/>
      <c r="F760" s="152"/>
      <c r="G760" s="153"/>
      <c r="H760" s="154"/>
      <c r="I760" s="155"/>
      <c r="J760" s="156"/>
    </row>
    <row r="761" spans="2:10" ht="15" customHeight="1" x14ac:dyDescent="0.25">
      <c r="B761" s="452" t="s">
        <v>258</v>
      </c>
      <c r="C761" s="452"/>
      <c r="D761" s="452"/>
      <c r="E761" s="452"/>
      <c r="F761" s="452"/>
      <c r="G761" s="169">
        <f>G753+G755+G758</f>
        <v>0</v>
      </c>
      <c r="H761" s="200">
        <f>$H$21</f>
        <v>0</v>
      </c>
      <c r="I761" s="453">
        <f>TRUNC(G761*H761,2)+G761</f>
        <v>0</v>
      </c>
      <c r="J761" s="453"/>
    </row>
    <row r="763" spans="2:10" x14ac:dyDescent="0.25">
      <c r="B763" s="121" t="s">
        <v>114</v>
      </c>
      <c r="C763" s="201" t="e">
        <f>VLOOKUP(B763,#REF!,2,0)</f>
        <v>#REF!</v>
      </c>
      <c r="D763" s="201"/>
      <c r="E763" s="201"/>
      <c r="F763" s="201"/>
      <c r="G763" s="201"/>
      <c r="H763" s="122"/>
      <c r="I763" s="123"/>
      <c r="J763" s="198"/>
    </row>
    <row r="764" spans="2:10" ht="15.75" thickBot="1" x14ac:dyDescent="0.3">
      <c r="B764" s="124" t="s">
        <v>8</v>
      </c>
      <c r="C764" s="124" t="s">
        <v>9</v>
      </c>
      <c r="D764" s="124" t="s">
        <v>10</v>
      </c>
      <c r="E764" s="124" t="s">
        <v>11</v>
      </c>
      <c r="F764" s="125" t="s">
        <v>253</v>
      </c>
      <c r="G764" s="125" t="s">
        <v>254</v>
      </c>
      <c r="H764" s="126" t="s">
        <v>255</v>
      </c>
      <c r="I764" s="450" t="s">
        <v>15</v>
      </c>
      <c r="J764" s="451"/>
    </row>
    <row r="765" spans="2:10" ht="15.75" thickTop="1" x14ac:dyDescent="0.25">
      <c r="B765" s="127" t="s">
        <v>17</v>
      </c>
      <c r="C765" s="128" t="s">
        <v>259</v>
      </c>
      <c r="D765" s="129"/>
      <c r="E765" s="130"/>
      <c r="F765" s="130"/>
      <c r="G765" s="131">
        <f>G766</f>
        <v>0</v>
      </c>
      <c r="H765" s="132"/>
      <c r="I765" s="133"/>
      <c r="J765" s="134"/>
    </row>
    <row r="766" spans="2:10" x14ac:dyDescent="0.25">
      <c r="B766" s="135"/>
      <c r="C766" s="136"/>
      <c r="D766" s="137"/>
      <c r="E766" s="138"/>
      <c r="F766" s="139"/>
      <c r="G766" s="140"/>
      <c r="H766" s="141"/>
      <c r="I766" s="142"/>
      <c r="J766" s="142"/>
    </row>
    <row r="767" spans="2:10" x14ac:dyDescent="0.25">
      <c r="B767" s="144" t="s">
        <v>37</v>
      </c>
      <c r="C767" s="145" t="s">
        <v>256</v>
      </c>
      <c r="D767" s="145"/>
      <c r="E767" s="145"/>
      <c r="F767" s="145"/>
      <c r="G767" s="146">
        <f>SUM(G768:G768)</f>
        <v>0</v>
      </c>
      <c r="H767" s="147"/>
      <c r="I767" s="145"/>
      <c r="J767" s="145"/>
    </row>
    <row r="768" spans="2:10" x14ac:dyDescent="0.25">
      <c r="B768" s="135"/>
      <c r="C768" s="136" t="e">
        <f>C763</f>
        <v>#REF!</v>
      </c>
      <c r="D768" s="137" t="str">
        <f>VLOOKUP(B763,'PLAN SINTÉTICA - VALORES'!$B$103:$D$108,3,0)</f>
        <v>und</v>
      </c>
      <c r="E768" s="138">
        <v>1</v>
      </c>
      <c r="F768" s="138"/>
      <c r="G768" s="140">
        <f>TRUNC((F768*E768),2)</f>
        <v>0</v>
      </c>
      <c r="H768" s="141"/>
      <c r="I768" s="138"/>
      <c r="J768" s="199"/>
    </row>
    <row r="769" spans="2:10" x14ac:dyDescent="0.25">
      <c r="B769" s="203"/>
      <c r="C769" s="203"/>
      <c r="D769" s="203"/>
      <c r="E769" s="203"/>
      <c r="F769" s="203"/>
      <c r="G769" s="203"/>
      <c r="H769" s="203"/>
      <c r="I769" s="203"/>
      <c r="J769" s="203"/>
    </row>
    <row r="770" spans="2:10" x14ac:dyDescent="0.25">
      <c r="B770" s="144" t="s">
        <v>48</v>
      </c>
      <c r="C770" s="145" t="s">
        <v>257</v>
      </c>
      <c r="D770" s="145"/>
      <c r="E770" s="145"/>
      <c r="F770" s="145"/>
      <c r="G770" s="146">
        <f>SUM(G771:G772)</f>
        <v>0</v>
      </c>
      <c r="H770" s="145"/>
      <c r="I770" s="145"/>
      <c r="J770" s="145"/>
    </row>
    <row r="771" spans="2:10" x14ac:dyDescent="0.25">
      <c r="B771" s="135"/>
      <c r="C771" s="136"/>
      <c r="D771" s="137"/>
      <c r="E771" s="138"/>
      <c r="F771" s="139"/>
      <c r="G771" s="140"/>
      <c r="H771" s="141"/>
      <c r="I771" s="142"/>
      <c r="J771" s="143"/>
    </row>
    <row r="772" spans="2:10" x14ac:dyDescent="0.25">
      <c r="B772" s="148"/>
      <c r="C772" s="149"/>
      <c r="D772" s="150"/>
      <c r="E772" s="151"/>
      <c r="F772" s="152"/>
      <c r="G772" s="153"/>
      <c r="H772" s="154"/>
      <c r="I772" s="155"/>
      <c r="J772" s="156"/>
    </row>
    <row r="773" spans="2:10" ht="15" customHeight="1" x14ac:dyDescent="0.25">
      <c r="B773" s="452" t="s">
        <v>258</v>
      </c>
      <c r="C773" s="452"/>
      <c r="D773" s="452"/>
      <c r="E773" s="452"/>
      <c r="F773" s="452"/>
      <c r="G773" s="169">
        <f>G765+G767+G770</f>
        <v>0</v>
      </c>
      <c r="H773" s="200">
        <f>$H$21</f>
        <v>0</v>
      </c>
      <c r="I773" s="453">
        <f>TRUNC(G773*H773,2)+G773</f>
        <v>0</v>
      </c>
      <c r="J773" s="453"/>
    </row>
    <row r="775" spans="2:10" x14ac:dyDescent="0.25">
      <c r="B775" s="121" t="s">
        <v>116</v>
      </c>
      <c r="C775" s="201" t="e">
        <f>VLOOKUP(B775,#REF!,2,0)</f>
        <v>#REF!</v>
      </c>
      <c r="D775" s="201"/>
      <c r="E775" s="201"/>
      <c r="F775" s="201"/>
      <c r="G775" s="201"/>
      <c r="H775" s="122"/>
      <c r="I775" s="123"/>
      <c r="J775" s="198"/>
    </row>
    <row r="776" spans="2:10" ht="15.75" thickBot="1" x14ac:dyDescent="0.3">
      <c r="B776" s="124" t="s">
        <v>8</v>
      </c>
      <c r="C776" s="124" t="s">
        <v>9</v>
      </c>
      <c r="D776" s="124" t="s">
        <v>10</v>
      </c>
      <c r="E776" s="124" t="s">
        <v>11</v>
      </c>
      <c r="F776" s="125" t="s">
        <v>253</v>
      </c>
      <c r="G776" s="125" t="s">
        <v>254</v>
      </c>
      <c r="H776" s="126" t="s">
        <v>255</v>
      </c>
      <c r="I776" s="450" t="s">
        <v>15</v>
      </c>
      <c r="J776" s="451"/>
    </row>
    <row r="777" spans="2:10" ht="15.75" thickTop="1" x14ac:dyDescent="0.25">
      <c r="B777" s="127" t="s">
        <v>17</v>
      </c>
      <c r="C777" s="128" t="s">
        <v>259</v>
      </c>
      <c r="D777" s="129"/>
      <c r="E777" s="130"/>
      <c r="F777" s="130"/>
      <c r="G777" s="131">
        <f>G778</f>
        <v>0</v>
      </c>
      <c r="H777" s="132"/>
      <c r="I777" s="133"/>
      <c r="J777" s="134"/>
    </row>
    <row r="778" spans="2:10" x14ac:dyDescent="0.25">
      <c r="B778" s="135"/>
      <c r="C778" s="136"/>
      <c r="D778" s="137"/>
      <c r="E778" s="138"/>
      <c r="F778" s="139"/>
      <c r="G778" s="140"/>
      <c r="H778" s="141"/>
      <c r="I778" s="142"/>
      <c r="J778" s="142"/>
    </row>
    <row r="779" spans="2:10" x14ac:dyDescent="0.25">
      <c r="B779" s="144" t="s">
        <v>37</v>
      </c>
      <c r="C779" s="145" t="s">
        <v>256</v>
      </c>
      <c r="D779" s="145"/>
      <c r="E779" s="145"/>
      <c r="F779" s="145"/>
      <c r="G779" s="146">
        <f>SUM(G780:G780)</f>
        <v>0</v>
      </c>
      <c r="H779" s="147"/>
      <c r="I779" s="145"/>
      <c r="J779" s="145"/>
    </row>
    <row r="780" spans="2:10" x14ac:dyDescent="0.25">
      <c r="B780" s="135"/>
      <c r="C780" s="136" t="e">
        <f>C775</f>
        <v>#REF!</v>
      </c>
      <c r="D780" s="137" t="str">
        <f>VLOOKUP(B775,'PLAN SINTÉTICA - VALORES'!$B$103:$D$108,3,0)</f>
        <v>und</v>
      </c>
      <c r="E780" s="138">
        <v>1</v>
      </c>
      <c r="F780" s="138"/>
      <c r="G780" s="140">
        <f>TRUNC((F780*E780),2)</f>
        <v>0</v>
      </c>
      <c r="H780" s="141"/>
      <c r="I780" s="138"/>
      <c r="J780" s="199"/>
    </row>
    <row r="781" spans="2:10" x14ac:dyDescent="0.25">
      <c r="B781" s="203"/>
      <c r="C781" s="203"/>
      <c r="D781" s="203"/>
      <c r="E781" s="203"/>
      <c r="F781" s="203"/>
      <c r="G781" s="203"/>
      <c r="H781" s="203"/>
      <c r="I781" s="203"/>
      <c r="J781" s="203"/>
    </row>
    <row r="782" spans="2:10" x14ac:dyDescent="0.25">
      <c r="B782" s="144" t="s">
        <v>48</v>
      </c>
      <c r="C782" s="145" t="s">
        <v>257</v>
      </c>
      <c r="D782" s="145"/>
      <c r="E782" s="145"/>
      <c r="F782" s="145"/>
      <c r="G782" s="146">
        <f>SUM(G783:G784)</f>
        <v>0</v>
      </c>
      <c r="H782" s="145"/>
      <c r="I782" s="145"/>
      <c r="J782" s="145"/>
    </row>
    <row r="783" spans="2:10" x14ac:dyDescent="0.25">
      <c r="B783" s="135"/>
      <c r="C783" s="136"/>
      <c r="D783" s="137"/>
      <c r="E783" s="138"/>
      <c r="F783" s="139"/>
      <c r="G783" s="140"/>
      <c r="H783" s="141"/>
      <c r="I783" s="142"/>
      <c r="J783" s="143"/>
    </row>
    <row r="784" spans="2:10" x14ac:dyDescent="0.25">
      <c r="B784" s="148"/>
      <c r="C784" s="149"/>
      <c r="D784" s="150"/>
      <c r="E784" s="151"/>
      <c r="F784" s="152"/>
      <c r="G784" s="153"/>
      <c r="H784" s="154"/>
      <c r="I784" s="155"/>
      <c r="J784" s="156"/>
    </row>
    <row r="785" spans="2:10" ht="15" customHeight="1" x14ac:dyDescent="0.25">
      <c r="B785" s="452" t="s">
        <v>258</v>
      </c>
      <c r="C785" s="452"/>
      <c r="D785" s="452"/>
      <c r="E785" s="452"/>
      <c r="F785" s="452"/>
      <c r="G785" s="169">
        <f>G777+G779+G782</f>
        <v>0</v>
      </c>
      <c r="H785" s="200">
        <f>$H$21</f>
        <v>0</v>
      </c>
      <c r="I785" s="453">
        <f>TRUNC(G785*H785,2)+G785</f>
        <v>0</v>
      </c>
      <c r="J785" s="453"/>
    </row>
    <row r="787" spans="2:10" x14ac:dyDescent="0.25">
      <c r="B787" s="121" t="s">
        <v>118</v>
      </c>
      <c r="C787" s="201" t="e">
        <f>VLOOKUP(B787,#REF!,2,0)</f>
        <v>#REF!</v>
      </c>
      <c r="D787" s="201"/>
      <c r="E787" s="201"/>
      <c r="F787" s="201"/>
      <c r="G787" s="201"/>
      <c r="H787" s="122"/>
      <c r="I787" s="123"/>
      <c r="J787" s="198"/>
    </row>
    <row r="788" spans="2:10" ht="15.75" thickBot="1" x14ac:dyDescent="0.3">
      <c r="B788" s="124" t="s">
        <v>8</v>
      </c>
      <c r="C788" s="124" t="s">
        <v>9</v>
      </c>
      <c r="D788" s="124" t="s">
        <v>10</v>
      </c>
      <c r="E788" s="124" t="s">
        <v>11</v>
      </c>
      <c r="F788" s="125" t="s">
        <v>253</v>
      </c>
      <c r="G788" s="125" t="s">
        <v>254</v>
      </c>
      <c r="H788" s="126" t="s">
        <v>255</v>
      </c>
      <c r="I788" s="450" t="s">
        <v>15</v>
      </c>
      <c r="J788" s="451"/>
    </row>
    <row r="789" spans="2:10" ht="15.75" thickTop="1" x14ac:dyDescent="0.25">
      <c r="B789" s="127" t="s">
        <v>17</v>
      </c>
      <c r="C789" s="128" t="s">
        <v>259</v>
      </c>
      <c r="D789" s="129"/>
      <c r="E789" s="130"/>
      <c r="F789" s="130"/>
      <c r="G789" s="131">
        <f>G790</f>
        <v>0</v>
      </c>
      <c r="H789" s="132"/>
      <c r="I789" s="133"/>
      <c r="J789" s="134"/>
    </row>
    <row r="790" spans="2:10" x14ac:dyDescent="0.25">
      <c r="B790" s="135"/>
      <c r="C790" s="136"/>
      <c r="D790" s="137"/>
      <c r="E790" s="138"/>
      <c r="F790" s="139"/>
      <c r="G790" s="140"/>
      <c r="H790" s="141"/>
      <c r="I790" s="142"/>
      <c r="J790" s="142"/>
    </row>
    <row r="791" spans="2:10" x14ac:dyDescent="0.25">
      <c r="B791" s="144" t="s">
        <v>37</v>
      </c>
      <c r="C791" s="145" t="s">
        <v>256</v>
      </c>
      <c r="D791" s="145"/>
      <c r="E791" s="145"/>
      <c r="F791" s="145"/>
      <c r="G791" s="146">
        <f>SUM(G792:G792)</f>
        <v>0</v>
      </c>
      <c r="H791" s="147"/>
      <c r="I791" s="145"/>
      <c r="J791" s="145"/>
    </row>
    <row r="792" spans="2:10" x14ac:dyDescent="0.25">
      <c r="B792" s="135"/>
      <c r="C792" s="136" t="e">
        <f>C787</f>
        <v>#REF!</v>
      </c>
      <c r="D792" s="137" t="str">
        <f>VLOOKUP(B787,'PLAN SINTÉTICA - VALORES'!$B$103:$D$108,3,0)</f>
        <v>und</v>
      </c>
      <c r="E792" s="138">
        <v>1</v>
      </c>
      <c r="F792" s="138"/>
      <c r="G792" s="140">
        <f>TRUNC((F792*E792),2)</f>
        <v>0</v>
      </c>
      <c r="H792" s="141"/>
      <c r="I792" s="138"/>
      <c r="J792" s="199"/>
    </row>
    <row r="793" spans="2:10" x14ac:dyDescent="0.25">
      <c r="B793" s="203"/>
      <c r="C793" s="203"/>
      <c r="D793" s="203"/>
      <c r="E793" s="203"/>
      <c r="F793" s="203"/>
      <c r="G793" s="203"/>
      <c r="H793" s="203"/>
      <c r="I793" s="203"/>
      <c r="J793" s="203"/>
    </row>
    <row r="794" spans="2:10" x14ac:dyDescent="0.25">
      <c r="B794" s="144" t="s">
        <v>48</v>
      </c>
      <c r="C794" s="145" t="s">
        <v>257</v>
      </c>
      <c r="D794" s="145"/>
      <c r="E794" s="145"/>
      <c r="F794" s="145"/>
      <c r="G794" s="146">
        <f>SUM(G795:G796)</f>
        <v>0</v>
      </c>
      <c r="H794" s="145"/>
      <c r="I794" s="145"/>
      <c r="J794" s="145"/>
    </row>
    <row r="795" spans="2:10" x14ac:dyDescent="0.25">
      <c r="B795" s="135"/>
      <c r="C795" s="136"/>
      <c r="D795" s="137"/>
      <c r="E795" s="138"/>
      <c r="F795" s="139"/>
      <c r="G795" s="140"/>
      <c r="H795" s="141"/>
      <c r="I795" s="142"/>
      <c r="J795" s="143"/>
    </row>
    <row r="796" spans="2:10" x14ac:dyDescent="0.25">
      <c r="B796" s="148"/>
      <c r="C796" s="149"/>
      <c r="D796" s="150"/>
      <c r="E796" s="151"/>
      <c r="F796" s="152"/>
      <c r="G796" s="153"/>
      <c r="H796" s="154"/>
      <c r="I796" s="155"/>
      <c r="J796" s="156"/>
    </row>
    <row r="797" spans="2:10" ht="15" customHeight="1" x14ac:dyDescent="0.25">
      <c r="B797" s="452" t="s">
        <v>258</v>
      </c>
      <c r="C797" s="452"/>
      <c r="D797" s="452"/>
      <c r="E797" s="452"/>
      <c r="F797" s="452"/>
      <c r="G797" s="169">
        <f>G789+G791+G794</f>
        <v>0</v>
      </c>
      <c r="H797" s="200">
        <f>$H$21</f>
        <v>0</v>
      </c>
      <c r="I797" s="453">
        <f>TRUNC(G797*H797,2)+G797</f>
        <v>0</v>
      </c>
      <c r="J797" s="453"/>
    </row>
    <row r="799" spans="2:10" x14ac:dyDescent="0.25">
      <c r="B799" s="121" t="s">
        <v>120</v>
      </c>
      <c r="C799" s="201" t="e">
        <f>VLOOKUP(B799,#REF!,2,0)</f>
        <v>#REF!</v>
      </c>
      <c r="D799" s="201"/>
      <c r="E799" s="201"/>
      <c r="F799" s="201"/>
      <c r="G799" s="201"/>
      <c r="H799" s="122"/>
      <c r="I799" s="123"/>
      <c r="J799" s="198"/>
    </row>
    <row r="800" spans="2:10" ht="15.75" thickBot="1" x14ac:dyDescent="0.3">
      <c r="B800" s="124" t="s">
        <v>8</v>
      </c>
      <c r="C800" s="124" t="s">
        <v>9</v>
      </c>
      <c r="D800" s="124" t="s">
        <v>10</v>
      </c>
      <c r="E800" s="124" t="s">
        <v>11</v>
      </c>
      <c r="F800" s="125" t="s">
        <v>253</v>
      </c>
      <c r="G800" s="125" t="s">
        <v>254</v>
      </c>
      <c r="H800" s="126" t="s">
        <v>255</v>
      </c>
      <c r="I800" s="450" t="s">
        <v>15</v>
      </c>
      <c r="J800" s="451"/>
    </row>
    <row r="801" spans="2:14" ht="15.75" thickTop="1" x14ac:dyDescent="0.25">
      <c r="B801" s="127" t="s">
        <v>17</v>
      </c>
      <c r="C801" s="128" t="s">
        <v>259</v>
      </c>
      <c r="D801" s="129"/>
      <c r="E801" s="130"/>
      <c r="F801" s="130"/>
      <c r="G801" s="131">
        <f>G802</f>
        <v>0</v>
      </c>
      <c r="H801" s="132"/>
      <c r="I801" s="133"/>
      <c r="J801" s="134"/>
    </row>
    <row r="802" spans="2:14" x14ac:dyDescent="0.25">
      <c r="B802" s="135"/>
      <c r="C802" s="136"/>
      <c r="D802" s="137"/>
      <c r="E802" s="138"/>
      <c r="F802" s="139"/>
      <c r="G802" s="140"/>
      <c r="H802" s="141"/>
      <c r="I802" s="142"/>
      <c r="J802" s="142"/>
    </row>
    <row r="803" spans="2:14" x14ac:dyDescent="0.25">
      <c r="B803" s="144" t="s">
        <v>37</v>
      </c>
      <c r="C803" s="145" t="s">
        <v>256</v>
      </c>
      <c r="D803" s="145"/>
      <c r="E803" s="145"/>
      <c r="F803" s="145"/>
      <c r="G803" s="146">
        <f>SUM(G804:G804)</f>
        <v>0</v>
      </c>
      <c r="H803" s="147"/>
      <c r="I803" s="145"/>
      <c r="J803" s="145"/>
    </row>
    <row r="804" spans="2:14" x14ac:dyDescent="0.25">
      <c r="B804" s="135"/>
      <c r="C804" s="136" t="e">
        <f>C799</f>
        <v>#REF!</v>
      </c>
      <c r="D804" s="137" t="str">
        <f>VLOOKUP(B799,'PLAN SINTÉTICA - VALORES'!$B$103:$D$108,3,0)</f>
        <v>und</v>
      </c>
      <c r="E804" s="138">
        <v>1</v>
      </c>
      <c r="F804" s="138"/>
      <c r="G804" s="140">
        <f>TRUNC((F804*E804),2)</f>
        <v>0</v>
      </c>
      <c r="H804" s="141"/>
      <c r="I804" s="138"/>
      <c r="J804" s="199"/>
    </row>
    <row r="805" spans="2:14" x14ac:dyDescent="0.25">
      <c r="B805" s="203"/>
      <c r="C805" s="203"/>
      <c r="D805" s="203"/>
      <c r="E805" s="203"/>
      <c r="F805" s="203"/>
      <c r="G805" s="203"/>
      <c r="H805" s="203"/>
      <c r="I805" s="203"/>
      <c r="J805" s="203"/>
    </row>
    <row r="806" spans="2:14" x14ac:dyDescent="0.25">
      <c r="B806" s="144" t="s">
        <v>48</v>
      </c>
      <c r="C806" s="145" t="s">
        <v>257</v>
      </c>
      <c r="D806" s="145"/>
      <c r="E806" s="145"/>
      <c r="F806" s="145"/>
      <c r="G806" s="146">
        <f>SUM(G807:G808)</f>
        <v>0</v>
      </c>
      <c r="H806" s="145"/>
      <c r="I806" s="145"/>
      <c r="J806" s="145"/>
    </row>
    <row r="807" spans="2:14" x14ac:dyDescent="0.25">
      <c r="B807" s="135"/>
      <c r="C807" s="136"/>
      <c r="D807" s="137"/>
      <c r="E807" s="138"/>
      <c r="F807" s="139"/>
      <c r="G807" s="140"/>
      <c r="H807" s="141"/>
      <c r="I807" s="142"/>
      <c r="J807" s="143"/>
    </row>
    <row r="808" spans="2:14" x14ac:dyDescent="0.25">
      <c r="B808" s="148"/>
      <c r="C808" s="149"/>
      <c r="D808" s="150"/>
      <c r="E808" s="151"/>
      <c r="F808" s="152"/>
      <c r="G808" s="153"/>
      <c r="H808" s="154"/>
      <c r="I808" s="155"/>
      <c r="J808" s="156"/>
    </row>
    <row r="809" spans="2:14" ht="15" customHeight="1" x14ac:dyDescent="0.25">
      <c r="B809" s="452" t="s">
        <v>258</v>
      </c>
      <c r="C809" s="452"/>
      <c r="D809" s="452"/>
      <c r="E809" s="452"/>
      <c r="F809" s="452"/>
      <c r="G809" s="169">
        <f>G801+G803+G806</f>
        <v>0</v>
      </c>
      <c r="H809" s="200">
        <f>$H$21</f>
        <v>0</v>
      </c>
      <c r="I809" s="453">
        <f>TRUNC(G809*H809,2)+G809</f>
        <v>0</v>
      </c>
      <c r="J809" s="453"/>
    </row>
    <row r="811" spans="2:14" x14ac:dyDescent="0.25">
      <c r="B811" s="166">
        <v>6</v>
      </c>
      <c r="C811" s="202" t="str">
        <f>'PLAN SINTÉTICA - VALORES'!C169</f>
        <v>CANTEIRO DE OBRAS, MOBILIZAÇÃO E DESMOBILIZAÇÃO</v>
      </c>
      <c r="D811" s="202"/>
      <c r="E811" s="202"/>
      <c r="F811" s="202"/>
      <c r="G811" s="202"/>
      <c r="H811" s="167"/>
      <c r="I811" s="168"/>
      <c r="J811" s="346"/>
    </row>
    <row r="812" spans="2:14" ht="48" x14ac:dyDescent="0.25">
      <c r="B812" s="121" t="s">
        <v>459</v>
      </c>
      <c r="C812" s="201" t="str">
        <f>'PLAN SINTÉTICA - VALORES'!C170</f>
        <v>FORNECIMENTO DE MOBILIÁRIOS, COMPUTADORES, IMPRESSORAS PARA ESCRITÓRIO - 20 MESAS DE ESCRITÓRIO, 30 CADEIRAS PARA ESCRITÓRIO, 30 CADEIRAS PARA REFEITÓRIO, 05 COMPUTADORES, 2 IMPRESSORAS JATO DE TINTA;</v>
      </c>
      <c r="D812" s="201"/>
      <c r="E812" s="201"/>
      <c r="F812" s="201"/>
      <c r="G812" s="201"/>
      <c r="H812" s="122"/>
      <c r="I812" s="123"/>
      <c r="J812" s="198"/>
      <c r="N812" s="49" t="s">
        <v>183</v>
      </c>
    </row>
    <row r="813" spans="2:14" ht="15.75" thickBot="1" x14ac:dyDescent="0.3">
      <c r="B813" s="124" t="s">
        <v>8</v>
      </c>
      <c r="C813" s="124" t="s">
        <v>9</v>
      </c>
      <c r="D813" s="124" t="s">
        <v>10</v>
      </c>
      <c r="E813" s="124" t="s">
        <v>11</v>
      </c>
      <c r="F813" s="125" t="s">
        <v>253</v>
      </c>
      <c r="G813" s="125" t="s">
        <v>254</v>
      </c>
      <c r="H813" s="126" t="s">
        <v>255</v>
      </c>
      <c r="I813" s="450" t="s">
        <v>15</v>
      </c>
      <c r="J813" s="451"/>
    </row>
    <row r="814" spans="2:14" ht="15.75" thickTop="1" x14ac:dyDescent="0.25">
      <c r="B814" s="127" t="s">
        <v>17</v>
      </c>
      <c r="C814" s="128" t="s">
        <v>259</v>
      </c>
      <c r="D814" s="129"/>
      <c r="E814" s="130"/>
      <c r="F814" s="130"/>
      <c r="G814" s="131">
        <f>G815</f>
        <v>0</v>
      </c>
      <c r="H814" s="132"/>
      <c r="I814" s="133"/>
      <c r="J814" s="134"/>
    </row>
    <row r="815" spans="2:14" x14ac:dyDescent="0.25">
      <c r="B815" s="135"/>
      <c r="C815" s="136"/>
      <c r="D815" s="137"/>
      <c r="E815" s="138"/>
      <c r="F815" s="139"/>
      <c r="G815" s="140"/>
      <c r="H815" s="141"/>
      <c r="I815" s="142"/>
      <c r="J815" s="142"/>
    </row>
    <row r="816" spans="2:14" x14ac:dyDescent="0.25">
      <c r="B816" s="144" t="s">
        <v>37</v>
      </c>
      <c r="C816" s="145" t="s">
        <v>256</v>
      </c>
      <c r="D816" s="145"/>
      <c r="E816" s="145"/>
      <c r="F816" s="145"/>
      <c r="G816" s="146">
        <f>SUM(G817:G821)</f>
        <v>0</v>
      </c>
      <c r="H816" s="147"/>
      <c r="I816" s="145"/>
      <c r="J816" s="145"/>
    </row>
    <row r="817" spans="2:10" ht="24" x14ac:dyDescent="0.25">
      <c r="B817" s="135"/>
      <c r="C817" s="136" t="s">
        <v>0</v>
      </c>
      <c r="D817" s="137" t="s">
        <v>173</v>
      </c>
      <c r="E817" s="138">
        <v>8</v>
      </c>
      <c r="F817" s="138"/>
      <c r="G817" s="140">
        <f>TRUNC((F817*E817),2)</f>
        <v>0</v>
      </c>
      <c r="H817" s="141"/>
      <c r="I817" s="138"/>
      <c r="J817" s="199"/>
    </row>
    <row r="818" spans="2:10" ht="24" x14ac:dyDescent="0.25">
      <c r="B818" s="135"/>
      <c r="C818" s="136" t="s">
        <v>1</v>
      </c>
      <c r="D818" s="137" t="s">
        <v>173</v>
      </c>
      <c r="E818" s="138">
        <v>16</v>
      </c>
      <c r="F818" s="138"/>
      <c r="G818" s="140">
        <f>TRUNC((F818*E818),2)</f>
        <v>0</v>
      </c>
      <c r="H818" s="141"/>
      <c r="I818" s="138"/>
      <c r="J818" s="199"/>
    </row>
    <row r="819" spans="2:10" x14ac:dyDescent="0.25">
      <c r="B819" s="135"/>
      <c r="C819" s="136" t="s">
        <v>2</v>
      </c>
      <c r="D819" s="137" t="s">
        <v>173</v>
      </c>
      <c r="E819" s="138">
        <v>50</v>
      </c>
      <c r="F819" s="138"/>
      <c r="G819" s="140">
        <f>TRUNC((F819*E819),2)</f>
        <v>0</v>
      </c>
      <c r="H819" s="141"/>
      <c r="I819" s="138"/>
      <c r="J819" s="199"/>
    </row>
    <row r="820" spans="2:10" ht="24" x14ac:dyDescent="0.25">
      <c r="B820" s="135"/>
      <c r="C820" s="136" t="s">
        <v>394</v>
      </c>
      <c r="D820" s="137" t="s">
        <v>173</v>
      </c>
      <c r="E820" s="138">
        <f>3+2+1+1</f>
        <v>7</v>
      </c>
      <c r="F820" s="138"/>
      <c r="G820" s="140">
        <f>TRUNC((F820*E820),2)</f>
        <v>0</v>
      </c>
      <c r="H820" s="141"/>
      <c r="I820" s="138"/>
      <c r="J820" s="199"/>
    </row>
    <row r="821" spans="2:10" ht="24" x14ac:dyDescent="0.25">
      <c r="B821" s="135"/>
      <c r="C821" s="136" t="s">
        <v>395</v>
      </c>
      <c r="D821" s="137" t="s">
        <v>173</v>
      </c>
      <c r="E821" s="138">
        <v>2</v>
      </c>
      <c r="F821" s="138"/>
      <c r="G821" s="140">
        <f>TRUNC((F821*E821),2)</f>
        <v>0</v>
      </c>
      <c r="H821" s="141"/>
      <c r="I821" s="138"/>
      <c r="J821" s="199"/>
    </row>
    <row r="822" spans="2:10" x14ac:dyDescent="0.25">
      <c r="B822" s="203"/>
      <c r="C822" s="203"/>
      <c r="D822" s="203"/>
      <c r="E822" s="203"/>
      <c r="F822" s="203"/>
      <c r="G822" s="203"/>
      <c r="H822" s="203"/>
      <c r="I822" s="203"/>
      <c r="J822" s="203"/>
    </row>
    <row r="823" spans="2:10" x14ac:dyDescent="0.25">
      <c r="B823" s="144" t="s">
        <v>48</v>
      </c>
      <c r="C823" s="145" t="s">
        <v>257</v>
      </c>
      <c r="D823" s="145"/>
      <c r="E823" s="145"/>
      <c r="F823" s="145"/>
      <c r="G823" s="146">
        <f>SUM(G824)</f>
        <v>0</v>
      </c>
      <c r="H823" s="145"/>
      <c r="I823" s="145"/>
      <c r="J823" s="145"/>
    </row>
    <row r="824" spans="2:10" x14ac:dyDescent="0.25">
      <c r="B824" s="135"/>
      <c r="C824" s="136"/>
      <c r="D824" s="137"/>
      <c r="E824" s="138"/>
      <c r="F824" s="139"/>
      <c r="G824" s="140"/>
      <c r="H824" s="141"/>
      <c r="I824" s="142"/>
      <c r="J824" s="143"/>
    </row>
    <row r="825" spans="2:10" x14ac:dyDescent="0.25">
      <c r="B825" s="148"/>
      <c r="C825" s="149"/>
      <c r="D825" s="150"/>
      <c r="E825" s="151"/>
      <c r="F825" s="152"/>
      <c r="G825" s="153"/>
      <c r="H825" s="154"/>
      <c r="I825" s="155"/>
      <c r="J825" s="156"/>
    </row>
    <row r="826" spans="2:10" ht="15" customHeight="1" x14ac:dyDescent="0.25">
      <c r="B826" s="452" t="s">
        <v>258</v>
      </c>
      <c r="C826" s="452"/>
      <c r="D826" s="452"/>
      <c r="E826" s="452"/>
      <c r="F826" s="452"/>
      <c r="G826" s="169">
        <f>G814+G816+G823</f>
        <v>0</v>
      </c>
      <c r="H826" s="200"/>
      <c r="I826" s="453">
        <f>TRUNC(G826*H826,2)+G826</f>
        <v>0</v>
      </c>
      <c r="J826" s="453"/>
    </row>
    <row r="827" spans="2:10" x14ac:dyDescent="0.25">
      <c r="B827" s="355"/>
      <c r="C827" s="157"/>
      <c r="D827" s="158"/>
      <c r="E827" s="159"/>
      <c r="F827" s="160"/>
      <c r="G827" s="161"/>
      <c r="H827" s="162"/>
      <c r="I827" s="163"/>
      <c r="J827" s="164"/>
    </row>
    <row r="828" spans="2:10" ht="36" x14ac:dyDescent="0.25">
      <c r="B828" s="121" t="s">
        <v>461</v>
      </c>
      <c r="C828" s="201" t="str">
        <f>'PLAN SINTÉTICA - VALORES'!C171</f>
        <v>MANUTENÇÃO MENSAL DE CANTEIRO DE OBRAS - material para escritório, cartucHo de tinta, papel, internet, envelopes, material de escritório.</v>
      </c>
      <c r="D828" s="201"/>
      <c r="E828" s="201"/>
      <c r="F828" s="201"/>
      <c r="G828" s="201"/>
      <c r="H828" s="122"/>
      <c r="I828" s="123"/>
      <c r="J828" s="198"/>
    </row>
    <row r="829" spans="2:10" ht="15.75" thickBot="1" x14ac:dyDescent="0.3">
      <c r="B829" s="124" t="s">
        <v>8</v>
      </c>
      <c r="C829" s="124" t="s">
        <v>9</v>
      </c>
      <c r="D829" s="124" t="s">
        <v>10</v>
      </c>
      <c r="E829" s="124" t="s">
        <v>11</v>
      </c>
      <c r="F829" s="125" t="s">
        <v>253</v>
      </c>
      <c r="G829" s="125" t="s">
        <v>254</v>
      </c>
      <c r="H829" s="126" t="s">
        <v>255</v>
      </c>
      <c r="I829" s="450" t="s">
        <v>15</v>
      </c>
      <c r="J829" s="451"/>
    </row>
    <row r="830" spans="2:10" ht="15.75" thickTop="1" x14ac:dyDescent="0.25">
      <c r="B830" s="127" t="s">
        <v>17</v>
      </c>
      <c r="C830" s="128" t="s">
        <v>259</v>
      </c>
      <c r="D830" s="129"/>
      <c r="E830" s="130"/>
      <c r="F830" s="130"/>
      <c r="G830" s="131">
        <f>G831</f>
        <v>0</v>
      </c>
      <c r="H830" s="132"/>
      <c r="I830" s="133"/>
      <c r="J830" s="134"/>
    </row>
    <row r="831" spans="2:10" x14ac:dyDescent="0.25">
      <c r="B831" s="135"/>
      <c r="C831" s="136"/>
      <c r="D831" s="137"/>
      <c r="E831" s="138"/>
      <c r="F831" s="139"/>
      <c r="G831" s="140"/>
      <c r="H831" s="141"/>
      <c r="I831" s="142"/>
      <c r="J831" s="142"/>
    </row>
    <row r="832" spans="2:10" x14ac:dyDescent="0.25">
      <c r="B832" s="144" t="s">
        <v>37</v>
      </c>
      <c r="C832" s="145" t="s">
        <v>256</v>
      </c>
      <c r="D832" s="145"/>
      <c r="E832" s="145"/>
      <c r="F832" s="145"/>
      <c r="G832" s="146">
        <f>SUM(G833:G833)</f>
        <v>0</v>
      </c>
      <c r="H832" s="147"/>
      <c r="I832" s="145"/>
      <c r="J832" s="145"/>
    </row>
    <row r="833" spans="2:10" x14ac:dyDescent="0.25">
      <c r="B833" s="135"/>
      <c r="C833" s="136"/>
      <c r="D833" s="137"/>
      <c r="E833" s="138"/>
      <c r="F833" s="138"/>
      <c r="G833" s="140"/>
      <c r="H833" s="141"/>
      <c r="I833" s="138"/>
      <c r="J833" s="199"/>
    </row>
    <row r="834" spans="2:10" x14ac:dyDescent="0.25">
      <c r="B834" s="135"/>
      <c r="C834" s="136"/>
      <c r="D834" s="137"/>
      <c r="E834" s="138"/>
      <c r="F834" s="138"/>
      <c r="G834" s="140"/>
      <c r="H834" s="141"/>
      <c r="I834" s="138"/>
      <c r="J834" s="199"/>
    </row>
    <row r="835" spans="2:10" x14ac:dyDescent="0.25">
      <c r="B835" s="144" t="s">
        <v>48</v>
      </c>
      <c r="C835" s="145" t="s">
        <v>257</v>
      </c>
      <c r="D835" s="145"/>
      <c r="E835" s="145"/>
      <c r="F835" s="145"/>
      <c r="G835" s="146">
        <f>SUM(G836:G837)</f>
        <v>0</v>
      </c>
      <c r="H835" s="145"/>
      <c r="I835" s="145"/>
      <c r="J835" s="145"/>
    </row>
    <row r="836" spans="2:10" ht="24" x14ac:dyDescent="0.25">
      <c r="B836" s="135"/>
      <c r="C836" s="136" t="s">
        <v>463</v>
      </c>
      <c r="D836" s="137" t="s">
        <v>460</v>
      </c>
      <c r="E836" s="138">
        <v>1</v>
      </c>
      <c r="F836" s="139"/>
      <c r="G836" s="140">
        <f>E836*F836</f>
        <v>0</v>
      </c>
      <c r="H836" s="141"/>
      <c r="I836" s="142"/>
      <c r="J836" s="143"/>
    </row>
    <row r="838" spans="2:10" ht="15" customHeight="1" x14ac:dyDescent="0.25">
      <c r="B838" s="452" t="s">
        <v>258</v>
      </c>
      <c r="C838" s="452"/>
      <c r="D838" s="452"/>
      <c r="E838" s="452"/>
      <c r="F838" s="452"/>
      <c r="G838" s="169">
        <f>G830+G832+G835</f>
        <v>0</v>
      </c>
      <c r="H838" s="200">
        <f>$H$21</f>
        <v>0</v>
      </c>
      <c r="I838" s="453">
        <f>TRUNC(G838*H838,2)+G838</f>
        <v>0</v>
      </c>
      <c r="J838" s="453"/>
    </row>
    <row r="839" spans="2:10" x14ac:dyDescent="0.25">
      <c r="B839" s="355"/>
      <c r="C839" s="157"/>
      <c r="D839" s="158"/>
      <c r="E839" s="159"/>
      <c r="F839" s="160"/>
      <c r="G839" s="161"/>
      <c r="H839" s="162"/>
      <c r="I839" s="163"/>
      <c r="J839" s="164"/>
    </row>
    <row r="840" spans="2:10" x14ac:dyDescent="0.25">
      <c r="B840" s="121" t="s">
        <v>462</v>
      </c>
      <c r="C840" s="201" t="str">
        <f>'PLAN SINTÉTICA - VALORES'!C172</f>
        <v>MOBILIZAÇÃO E DESMOBILIZAÇÃO DE CANTEIRO DE OBRAS</v>
      </c>
      <c r="D840" s="201"/>
      <c r="E840" s="201"/>
      <c r="F840" s="201"/>
      <c r="G840" s="201"/>
      <c r="H840" s="122"/>
      <c r="I840" s="123"/>
      <c r="J840" s="198"/>
    </row>
    <row r="841" spans="2:10" ht="15.75" thickBot="1" x14ac:dyDescent="0.3">
      <c r="B841" s="124" t="s">
        <v>8</v>
      </c>
      <c r="C841" s="124" t="s">
        <v>9</v>
      </c>
      <c r="D841" s="124" t="s">
        <v>10</v>
      </c>
      <c r="E841" s="124" t="s">
        <v>11</v>
      </c>
      <c r="F841" s="125" t="s">
        <v>253</v>
      </c>
      <c r="G841" s="125" t="s">
        <v>254</v>
      </c>
      <c r="H841" s="126" t="s">
        <v>255</v>
      </c>
      <c r="I841" s="450" t="s">
        <v>15</v>
      </c>
      <c r="J841" s="451"/>
    </row>
    <row r="842" spans="2:10" ht="15.75" thickTop="1" x14ac:dyDescent="0.25">
      <c r="B842" s="127" t="s">
        <v>17</v>
      </c>
      <c r="C842" s="128" t="s">
        <v>259</v>
      </c>
      <c r="D842" s="129"/>
      <c r="E842" s="130"/>
      <c r="F842" s="130"/>
      <c r="G842" s="131">
        <f>G843</f>
        <v>0</v>
      </c>
      <c r="H842" s="132"/>
      <c r="I842" s="133"/>
      <c r="J842" s="134"/>
    </row>
    <row r="843" spans="2:10" x14ac:dyDescent="0.25">
      <c r="B843" s="135"/>
      <c r="C843" s="136"/>
      <c r="D843" s="137"/>
      <c r="E843" s="138"/>
      <c r="F843" s="139"/>
      <c r="G843" s="140"/>
      <c r="H843" s="141"/>
      <c r="I843" s="142"/>
      <c r="J843" s="142"/>
    </row>
    <row r="844" spans="2:10" x14ac:dyDescent="0.25">
      <c r="B844" s="144" t="s">
        <v>37</v>
      </c>
      <c r="C844" s="145" t="s">
        <v>256</v>
      </c>
      <c r="D844" s="145"/>
      <c r="E844" s="145"/>
      <c r="F844" s="145"/>
      <c r="G844" s="146">
        <f>SUM(G845:G845)</f>
        <v>0</v>
      </c>
      <c r="H844" s="147"/>
      <c r="I844" s="145"/>
      <c r="J844" s="145"/>
    </row>
    <row r="845" spans="2:10" ht="60" x14ac:dyDescent="0.25">
      <c r="B845" s="135"/>
      <c r="C845" s="136" t="s">
        <v>466</v>
      </c>
      <c r="D845" s="137" t="s">
        <v>201</v>
      </c>
      <c r="E845" s="138">
        <v>40</v>
      </c>
      <c r="F845" s="138"/>
      <c r="G845" s="140">
        <f>E845*F845</f>
        <v>0</v>
      </c>
      <c r="H845" s="141"/>
      <c r="I845" s="138"/>
      <c r="J845" s="199"/>
    </row>
    <row r="846" spans="2:10" x14ac:dyDescent="0.25">
      <c r="B846" s="135"/>
      <c r="C846" s="136"/>
      <c r="D846" s="137"/>
      <c r="E846" s="138"/>
      <c r="F846" s="138"/>
      <c r="G846" s="140"/>
      <c r="H846" s="141"/>
      <c r="I846" s="138"/>
      <c r="J846" s="199"/>
    </row>
    <row r="847" spans="2:10" x14ac:dyDescent="0.25">
      <c r="B847" s="144" t="s">
        <v>48</v>
      </c>
      <c r="C847" s="145" t="s">
        <v>257</v>
      </c>
      <c r="D847" s="145"/>
      <c r="E847" s="145"/>
      <c r="F847" s="145"/>
      <c r="G847" s="146">
        <f>SUM(G848:G849)</f>
        <v>0</v>
      </c>
      <c r="H847" s="145"/>
      <c r="I847" s="145"/>
      <c r="J847" s="145"/>
    </row>
    <row r="848" spans="2:10" x14ac:dyDescent="0.25">
      <c r="B848" s="135"/>
      <c r="C848" s="136"/>
      <c r="D848" s="137"/>
      <c r="E848" s="138"/>
      <c r="F848" s="139"/>
      <c r="G848" s="140">
        <f>E848*F848</f>
        <v>0</v>
      </c>
      <c r="H848" s="141"/>
      <c r="I848" s="142"/>
      <c r="J848" s="143"/>
    </row>
    <row r="850" spans="2:10" ht="15" customHeight="1" x14ac:dyDescent="0.25">
      <c r="B850" s="452" t="s">
        <v>258</v>
      </c>
      <c r="C850" s="452"/>
      <c r="D850" s="452"/>
      <c r="E850" s="452"/>
      <c r="F850" s="452"/>
      <c r="G850" s="169">
        <f>G842+G844+G847</f>
        <v>0</v>
      </c>
      <c r="H850" s="200">
        <f>$H$21</f>
        <v>0</v>
      </c>
      <c r="I850" s="453">
        <f>TRUNC(G850*H850,2)+G850</f>
        <v>0</v>
      </c>
      <c r="J850" s="453"/>
    </row>
  </sheetData>
  <mergeCells count="155">
    <mergeCell ref="I726:J726"/>
    <mergeCell ref="B723:F723"/>
    <mergeCell ref="I723:J723"/>
    <mergeCell ref="B838:F838"/>
    <mergeCell ref="I838:J838"/>
    <mergeCell ref="I841:J841"/>
    <mergeCell ref="B850:F850"/>
    <mergeCell ref="I850:J850"/>
    <mergeCell ref="I813:J813"/>
    <mergeCell ref="I826:J826"/>
    <mergeCell ref="B826:F826"/>
    <mergeCell ref="I829:J829"/>
    <mergeCell ref="B359:F359"/>
    <mergeCell ref="I337:J337"/>
    <mergeCell ref="B346:F346"/>
    <mergeCell ref="I313:J313"/>
    <mergeCell ref="B322:F322"/>
    <mergeCell ref="I325:J325"/>
    <mergeCell ref="B334:F334"/>
    <mergeCell ref="I289:J289"/>
    <mergeCell ref="B298:F298"/>
    <mergeCell ref="I276:J276"/>
    <mergeCell ref="B285:F285"/>
    <mergeCell ref="B261:F261"/>
    <mergeCell ref="I264:J264"/>
    <mergeCell ref="B273:F273"/>
    <mergeCell ref="I240:J240"/>
    <mergeCell ref="B249:F249"/>
    <mergeCell ref="I252:J252"/>
    <mergeCell ref="I349:J349"/>
    <mergeCell ref="I228:J228"/>
    <mergeCell ref="B237:F237"/>
    <mergeCell ref="I204:J204"/>
    <mergeCell ref="B213:F213"/>
    <mergeCell ref="I216:J216"/>
    <mergeCell ref="B225:F225"/>
    <mergeCell ref="I180:J180"/>
    <mergeCell ref="B189:F189"/>
    <mergeCell ref="I192:J192"/>
    <mergeCell ref="B201:F201"/>
    <mergeCell ref="I156:J156"/>
    <mergeCell ref="B165:F165"/>
    <mergeCell ref="I168:J168"/>
    <mergeCell ref="B177:F177"/>
    <mergeCell ref="I132:J132"/>
    <mergeCell ref="B141:F141"/>
    <mergeCell ref="I144:J144"/>
    <mergeCell ref="B153:F153"/>
    <mergeCell ref="I108:J108"/>
    <mergeCell ref="B117:F117"/>
    <mergeCell ref="I120:J120"/>
    <mergeCell ref="B129:F129"/>
    <mergeCell ref="I84:J84"/>
    <mergeCell ref="B93:F93"/>
    <mergeCell ref="I96:J96"/>
    <mergeCell ref="B105:F105"/>
    <mergeCell ref="I60:J60"/>
    <mergeCell ref="B69:F69"/>
    <mergeCell ref="I72:J72"/>
    <mergeCell ref="B81:F81"/>
    <mergeCell ref="I12:J12"/>
    <mergeCell ref="B21:F21"/>
    <mergeCell ref="B9:F9"/>
    <mergeCell ref="I36:J36"/>
    <mergeCell ref="B45:F45"/>
    <mergeCell ref="I48:J48"/>
    <mergeCell ref="B57:F57"/>
    <mergeCell ref="I24:J24"/>
    <mergeCell ref="B33:F33"/>
    <mergeCell ref="C2:D2"/>
    <mergeCell ref="E2:J2"/>
    <mergeCell ref="C3:D4"/>
    <mergeCell ref="E3:J4"/>
    <mergeCell ref="C5:D5"/>
    <mergeCell ref="B7:J7"/>
    <mergeCell ref="I414:J414"/>
    <mergeCell ref="B424:F424"/>
    <mergeCell ref="I427:J427"/>
    <mergeCell ref="B437:F437"/>
    <mergeCell ref="I440:J440"/>
    <mergeCell ref="B450:F450"/>
    <mergeCell ref="I362:J362"/>
    <mergeCell ref="B372:F372"/>
    <mergeCell ref="I375:J375"/>
    <mergeCell ref="B385:F385"/>
    <mergeCell ref="I388:J388"/>
    <mergeCell ref="B398:F398"/>
    <mergeCell ref="I401:J401"/>
    <mergeCell ref="B411:F411"/>
    <mergeCell ref="I688:J688"/>
    <mergeCell ref="B698:F698"/>
    <mergeCell ref="I698:J698"/>
    <mergeCell ref="I701:J701"/>
    <mergeCell ref="B711:F711"/>
    <mergeCell ref="I479:J479"/>
    <mergeCell ref="B489:F489"/>
    <mergeCell ref="I492:J492"/>
    <mergeCell ref="B502:F502"/>
    <mergeCell ref="I635:J635"/>
    <mergeCell ref="B645:F645"/>
    <mergeCell ref="I648:J648"/>
    <mergeCell ref="B658:F658"/>
    <mergeCell ref="I661:J661"/>
    <mergeCell ref="B671:F671"/>
    <mergeCell ref="I674:J674"/>
    <mergeCell ref="B685:F685"/>
    <mergeCell ref="I685:J685"/>
    <mergeCell ref="I466:J466"/>
    <mergeCell ref="B476:F476"/>
    <mergeCell ref="I800:J800"/>
    <mergeCell ref="B809:F809"/>
    <mergeCell ref="I809:J809"/>
    <mergeCell ref="I764:J764"/>
    <mergeCell ref="B773:F773"/>
    <mergeCell ref="I773:J773"/>
    <mergeCell ref="I776:J776"/>
    <mergeCell ref="B785:F785"/>
    <mergeCell ref="I785:J785"/>
    <mergeCell ref="I788:J788"/>
    <mergeCell ref="B797:F797"/>
    <mergeCell ref="I797:J797"/>
    <mergeCell ref="I740:J740"/>
    <mergeCell ref="B749:F749"/>
    <mergeCell ref="I749:J749"/>
    <mergeCell ref="I752:J752"/>
    <mergeCell ref="B761:F761"/>
    <mergeCell ref="I761:J761"/>
    <mergeCell ref="I609:J609"/>
    <mergeCell ref="B619:F619"/>
    <mergeCell ref="B632:F632"/>
    <mergeCell ref="I622:J622"/>
    <mergeCell ref="I714:J714"/>
    <mergeCell ref="B736:F736"/>
    <mergeCell ref="I736:J736"/>
    <mergeCell ref="I711:J711"/>
    <mergeCell ref="I301:J301"/>
    <mergeCell ref="B310:F310"/>
    <mergeCell ref="I583:J583"/>
    <mergeCell ref="B593:F593"/>
    <mergeCell ref="I596:J596"/>
    <mergeCell ref="B606:F606"/>
    <mergeCell ref="I570:J570"/>
    <mergeCell ref="B580:F580"/>
    <mergeCell ref="I531:J531"/>
    <mergeCell ref="B541:F541"/>
    <mergeCell ref="I544:J544"/>
    <mergeCell ref="B554:F554"/>
    <mergeCell ref="I557:J557"/>
    <mergeCell ref="B567:F567"/>
    <mergeCell ref="I505:J505"/>
    <mergeCell ref="B515:F515"/>
    <mergeCell ref="I518:J518"/>
    <mergeCell ref="B528:F528"/>
    <mergeCell ref="I453:J453"/>
    <mergeCell ref="B463:F46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2"/>
  <sheetViews>
    <sheetView zoomScale="90" zoomScaleNormal="90" workbookViewId="0"/>
  </sheetViews>
  <sheetFormatPr defaultRowHeight="15" outlineLevelRow="1" x14ac:dyDescent="0.25"/>
  <cols>
    <col min="1" max="1" width="4.28515625" style="49" customWidth="1"/>
    <col min="2" max="2" width="11.42578125" style="52" bestFit="1" customWidth="1"/>
    <col min="3" max="3" width="59" style="52" customWidth="1"/>
    <col min="4" max="4" width="12" style="52" bestFit="1" customWidth="1"/>
    <col min="5" max="5" width="15.28515625" style="3" customWidth="1"/>
    <col min="6" max="8" width="15.28515625" style="52" customWidth="1"/>
    <col min="9" max="9" width="15.28515625" style="108" customWidth="1"/>
    <col min="10" max="10" width="15.28515625" style="52" customWidth="1"/>
    <col min="11" max="11" width="15.28515625" style="109" customWidth="1"/>
    <col min="12" max="12" width="15.28515625" style="110" customWidth="1"/>
    <col min="13" max="13" width="7.28515625" style="49" customWidth="1"/>
    <col min="14" max="14" width="2.140625" style="49" customWidth="1"/>
    <col min="15" max="15" width="26.140625" style="52" customWidth="1"/>
    <col min="16" max="16" width="14.5703125" style="52" bestFit="1" customWidth="1"/>
    <col min="17" max="17" width="9.7109375" style="52" bestFit="1" customWidth="1"/>
    <col min="18" max="18" width="13.85546875" style="52" bestFit="1" customWidth="1"/>
    <col min="19" max="20" width="9.140625" style="52"/>
    <col min="21" max="22" width="9.7109375" style="52" bestFit="1" customWidth="1"/>
    <col min="23" max="24" width="9.140625" style="52"/>
    <col min="25" max="25" width="11.85546875" style="52" customWidth="1"/>
    <col min="26" max="256" width="9.140625" style="52"/>
    <col min="257" max="257" width="4.28515625" style="52" customWidth="1"/>
    <col min="258" max="258" width="7.42578125" style="52" customWidth="1"/>
    <col min="259" max="259" width="58" style="52" customWidth="1"/>
    <col min="260" max="261" width="9.140625" style="52" customWidth="1"/>
    <col min="262" max="262" width="17.140625" style="52" customWidth="1"/>
    <col min="263" max="264" width="19.42578125" style="52" customWidth="1"/>
    <col min="265" max="265" width="18" style="52" customWidth="1"/>
    <col min="266" max="266" width="7.5703125" style="52" customWidth="1"/>
    <col min="267" max="267" width="18.7109375" style="52" customWidth="1"/>
    <col min="268" max="268" width="10.7109375" style="52" customWidth="1"/>
    <col min="269" max="270" width="2.140625" style="52" customWidth="1"/>
    <col min="271" max="271" width="26.140625" style="52" customWidth="1"/>
    <col min="272" max="272" width="14.5703125" style="52" bestFit="1" customWidth="1"/>
    <col min="273" max="273" width="9.7109375" style="52" bestFit="1" customWidth="1"/>
    <col min="274" max="274" width="13.85546875" style="52" bestFit="1" customWidth="1"/>
    <col min="275" max="276" width="9.140625" style="52"/>
    <col min="277" max="278" width="9.7109375" style="52" bestFit="1" customWidth="1"/>
    <col min="279" max="280" width="9.140625" style="52"/>
    <col min="281" max="281" width="11.85546875" style="52" customWidth="1"/>
    <col min="282" max="512" width="9.140625" style="52"/>
    <col min="513" max="513" width="4.28515625" style="52" customWidth="1"/>
    <col min="514" max="514" width="7.42578125" style="52" customWidth="1"/>
    <col min="515" max="515" width="58" style="52" customWidth="1"/>
    <col min="516" max="517" width="9.140625" style="52" customWidth="1"/>
    <col min="518" max="518" width="17.140625" style="52" customWidth="1"/>
    <col min="519" max="520" width="19.42578125" style="52" customWidth="1"/>
    <col min="521" max="521" width="18" style="52" customWidth="1"/>
    <col min="522" max="522" width="7.5703125" style="52" customWidth="1"/>
    <col min="523" max="523" width="18.7109375" style="52" customWidth="1"/>
    <col min="524" max="524" width="10.7109375" style="52" customWidth="1"/>
    <col min="525" max="526" width="2.140625" style="52" customWidth="1"/>
    <col min="527" max="527" width="26.140625" style="52" customWidth="1"/>
    <col min="528" max="528" width="14.5703125" style="52" bestFit="1" customWidth="1"/>
    <col min="529" max="529" width="9.7109375" style="52" bestFit="1" customWidth="1"/>
    <col min="530" max="530" width="13.85546875" style="52" bestFit="1" customWidth="1"/>
    <col min="531" max="532" width="9.140625" style="52"/>
    <col min="533" max="534" width="9.7109375" style="52" bestFit="1" customWidth="1"/>
    <col min="535" max="536" width="9.140625" style="52"/>
    <col min="537" max="537" width="11.85546875" style="52" customWidth="1"/>
    <col min="538" max="768" width="9.140625" style="52"/>
    <col min="769" max="769" width="4.28515625" style="52" customWidth="1"/>
    <col min="770" max="770" width="7.42578125" style="52" customWidth="1"/>
    <col min="771" max="771" width="58" style="52" customWidth="1"/>
    <col min="772" max="773" width="9.140625" style="52" customWidth="1"/>
    <col min="774" max="774" width="17.140625" style="52" customWidth="1"/>
    <col min="775" max="776" width="19.42578125" style="52" customWidth="1"/>
    <col min="777" max="777" width="18" style="52" customWidth="1"/>
    <col min="778" max="778" width="7.5703125" style="52" customWidth="1"/>
    <col min="779" max="779" width="18.7109375" style="52" customWidth="1"/>
    <col min="780" max="780" width="10.7109375" style="52" customWidth="1"/>
    <col min="781" max="782" width="2.140625" style="52" customWidth="1"/>
    <col min="783" max="783" width="26.140625" style="52" customWidth="1"/>
    <col min="784" max="784" width="14.5703125" style="52" bestFit="1" customWidth="1"/>
    <col min="785" max="785" width="9.7109375" style="52" bestFit="1" customWidth="1"/>
    <col min="786" max="786" width="13.85546875" style="52" bestFit="1" customWidth="1"/>
    <col min="787" max="788" width="9.140625" style="52"/>
    <col min="789" max="790" width="9.7109375" style="52" bestFit="1" customWidth="1"/>
    <col min="791" max="792" width="9.140625" style="52"/>
    <col min="793" max="793" width="11.85546875" style="52" customWidth="1"/>
    <col min="794" max="1024" width="9.140625" style="52"/>
    <col min="1025" max="1025" width="4.28515625" style="52" customWidth="1"/>
    <col min="1026" max="1026" width="7.42578125" style="52" customWidth="1"/>
    <col min="1027" max="1027" width="58" style="52" customWidth="1"/>
    <col min="1028" max="1029" width="9.140625" style="52" customWidth="1"/>
    <col min="1030" max="1030" width="17.140625" style="52" customWidth="1"/>
    <col min="1031" max="1032" width="19.42578125" style="52" customWidth="1"/>
    <col min="1033" max="1033" width="18" style="52" customWidth="1"/>
    <col min="1034" max="1034" width="7.5703125" style="52" customWidth="1"/>
    <col min="1035" max="1035" width="18.7109375" style="52" customWidth="1"/>
    <col min="1036" max="1036" width="10.7109375" style="52" customWidth="1"/>
    <col min="1037" max="1038" width="2.140625" style="52" customWidth="1"/>
    <col min="1039" max="1039" width="26.140625" style="52" customWidth="1"/>
    <col min="1040" max="1040" width="14.5703125" style="52" bestFit="1" customWidth="1"/>
    <col min="1041" max="1041" width="9.7109375" style="52" bestFit="1" customWidth="1"/>
    <col min="1042" max="1042" width="13.85546875" style="52" bestFit="1" customWidth="1"/>
    <col min="1043" max="1044" width="9.140625" style="52"/>
    <col min="1045" max="1046" width="9.7109375" style="52" bestFit="1" customWidth="1"/>
    <col min="1047" max="1048" width="9.140625" style="52"/>
    <col min="1049" max="1049" width="11.85546875" style="52" customWidth="1"/>
    <col min="1050" max="1280" width="9.140625" style="52"/>
    <col min="1281" max="1281" width="4.28515625" style="52" customWidth="1"/>
    <col min="1282" max="1282" width="7.42578125" style="52" customWidth="1"/>
    <col min="1283" max="1283" width="58" style="52" customWidth="1"/>
    <col min="1284" max="1285" width="9.140625" style="52" customWidth="1"/>
    <col min="1286" max="1286" width="17.140625" style="52" customWidth="1"/>
    <col min="1287" max="1288" width="19.42578125" style="52" customWidth="1"/>
    <col min="1289" max="1289" width="18" style="52" customWidth="1"/>
    <col min="1290" max="1290" width="7.5703125" style="52" customWidth="1"/>
    <col min="1291" max="1291" width="18.7109375" style="52" customWidth="1"/>
    <col min="1292" max="1292" width="10.7109375" style="52" customWidth="1"/>
    <col min="1293" max="1294" width="2.140625" style="52" customWidth="1"/>
    <col min="1295" max="1295" width="26.140625" style="52" customWidth="1"/>
    <col min="1296" max="1296" width="14.5703125" style="52" bestFit="1" customWidth="1"/>
    <col min="1297" max="1297" width="9.7109375" style="52" bestFit="1" customWidth="1"/>
    <col min="1298" max="1298" width="13.85546875" style="52" bestFit="1" customWidth="1"/>
    <col min="1299" max="1300" width="9.140625" style="52"/>
    <col min="1301" max="1302" width="9.7109375" style="52" bestFit="1" customWidth="1"/>
    <col min="1303" max="1304" width="9.140625" style="52"/>
    <col min="1305" max="1305" width="11.85546875" style="52" customWidth="1"/>
    <col min="1306" max="1536" width="9.140625" style="52"/>
    <col min="1537" max="1537" width="4.28515625" style="52" customWidth="1"/>
    <col min="1538" max="1538" width="7.42578125" style="52" customWidth="1"/>
    <col min="1539" max="1539" width="58" style="52" customWidth="1"/>
    <col min="1540" max="1541" width="9.140625" style="52" customWidth="1"/>
    <col min="1542" max="1542" width="17.140625" style="52" customWidth="1"/>
    <col min="1543" max="1544" width="19.42578125" style="52" customWidth="1"/>
    <col min="1545" max="1545" width="18" style="52" customWidth="1"/>
    <col min="1546" max="1546" width="7.5703125" style="52" customWidth="1"/>
    <col min="1547" max="1547" width="18.7109375" style="52" customWidth="1"/>
    <col min="1548" max="1548" width="10.7109375" style="52" customWidth="1"/>
    <col min="1549" max="1550" width="2.140625" style="52" customWidth="1"/>
    <col min="1551" max="1551" width="26.140625" style="52" customWidth="1"/>
    <col min="1552" max="1552" width="14.5703125" style="52" bestFit="1" customWidth="1"/>
    <col min="1553" max="1553" width="9.7109375" style="52" bestFit="1" customWidth="1"/>
    <col min="1554" max="1554" width="13.85546875" style="52" bestFit="1" customWidth="1"/>
    <col min="1555" max="1556" width="9.140625" style="52"/>
    <col min="1557" max="1558" width="9.7109375" style="52" bestFit="1" customWidth="1"/>
    <col min="1559" max="1560" width="9.140625" style="52"/>
    <col min="1561" max="1561" width="11.85546875" style="52" customWidth="1"/>
    <col min="1562" max="1792" width="9.140625" style="52"/>
    <col min="1793" max="1793" width="4.28515625" style="52" customWidth="1"/>
    <col min="1794" max="1794" width="7.42578125" style="52" customWidth="1"/>
    <col min="1795" max="1795" width="58" style="52" customWidth="1"/>
    <col min="1796" max="1797" width="9.140625" style="52" customWidth="1"/>
    <col min="1798" max="1798" width="17.140625" style="52" customWidth="1"/>
    <col min="1799" max="1800" width="19.42578125" style="52" customWidth="1"/>
    <col min="1801" max="1801" width="18" style="52" customWidth="1"/>
    <col min="1802" max="1802" width="7.5703125" style="52" customWidth="1"/>
    <col min="1803" max="1803" width="18.7109375" style="52" customWidth="1"/>
    <col min="1804" max="1804" width="10.7109375" style="52" customWidth="1"/>
    <col min="1805" max="1806" width="2.140625" style="52" customWidth="1"/>
    <col min="1807" max="1807" width="26.140625" style="52" customWidth="1"/>
    <col min="1808" max="1808" width="14.5703125" style="52" bestFit="1" customWidth="1"/>
    <col min="1809" max="1809" width="9.7109375" style="52" bestFit="1" customWidth="1"/>
    <col min="1810" max="1810" width="13.85546875" style="52" bestFit="1" customWidth="1"/>
    <col min="1811" max="1812" width="9.140625" style="52"/>
    <col min="1813" max="1814" width="9.7109375" style="52" bestFit="1" customWidth="1"/>
    <col min="1815" max="1816" width="9.140625" style="52"/>
    <col min="1817" max="1817" width="11.85546875" style="52" customWidth="1"/>
    <col min="1818" max="2048" width="9.140625" style="52"/>
    <col min="2049" max="2049" width="4.28515625" style="52" customWidth="1"/>
    <col min="2050" max="2050" width="7.42578125" style="52" customWidth="1"/>
    <col min="2051" max="2051" width="58" style="52" customWidth="1"/>
    <col min="2052" max="2053" width="9.140625" style="52" customWidth="1"/>
    <col min="2054" max="2054" width="17.140625" style="52" customWidth="1"/>
    <col min="2055" max="2056" width="19.42578125" style="52" customWidth="1"/>
    <col min="2057" max="2057" width="18" style="52" customWidth="1"/>
    <col min="2058" max="2058" width="7.5703125" style="52" customWidth="1"/>
    <col min="2059" max="2059" width="18.7109375" style="52" customWidth="1"/>
    <col min="2060" max="2060" width="10.7109375" style="52" customWidth="1"/>
    <col min="2061" max="2062" width="2.140625" style="52" customWidth="1"/>
    <col min="2063" max="2063" width="26.140625" style="52" customWidth="1"/>
    <col min="2064" max="2064" width="14.5703125" style="52" bestFit="1" customWidth="1"/>
    <col min="2065" max="2065" width="9.7109375" style="52" bestFit="1" customWidth="1"/>
    <col min="2066" max="2066" width="13.85546875" style="52" bestFit="1" customWidth="1"/>
    <col min="2067" max="2068" width="9.140625" style="52"/>
    <col min="2069" max="2070" width="9.7109375" style="52" bestFit="1" customWidth="1"/>
    <col min="2071" max="2072" width="9.140625" style="52"/>
    <col min="2073" max="2073" width="11.85546875" style="52" customWidth="1"/>
    <col min="2074" max="2304" width="9.140625" style="52"/>
    <col min="2305" max="2305" width="4.28515625" style="52" customWidth="1"/>
    <col min="2306" max="2306" width="7.42578125" style="52" customWidth="1"/>
    <col min="2307" max="2307" width="58" style="52" customWidth="1"/>
    <col min="2308" max="2309" width="9.140625" style="52" customWidth="1"/>
    <col min="2310" max="2310" width="17.140625" style="52" customWidth="1"/>
    <col min="2311" max="2312" width="19.42578125" style="52" customWidth="1"/>
    <col min="2313" max="2313" width="18" style="52" customWidth="1"/>
    <col min="2314" max="2314" width="7.5703125" style="52" customWidth="1"/>
    <col min="2315" max="2315" width="18.7109375" style="52" customWidth="1"/>
    <col min="2316" max="2316" width="10.7109375" style="52" customWidth="1"/>
    <col min="2317" max="2318" width="2.140625" style="52" customWidth="1"/>
    <col min="2319" max="2319" width="26.140625" style="52" customWidth="1"/>
    <col min="2320" max="2320" width="14.5703125" style="52" bestFit="1" customWidth="1"/>
    <col min="2321" max="2321" width="9.7109375" style="52" bestFit="1" customWidth="1"/>
    <col min="2322" max="2322" width="13.85546875" style="52" bestFit="1" customWidth="1"/>
    <col min="2323" max="2324" width="9.140625" style="52"/>
    <col min="2325" max="2326" width="9.7109375" style="52" bestFit="1" customWidth="1"/>
    <col min="2327" max="2328" width="9.140625" style="52"/>
    <col min="2329" max="2329" width="11.85546875" style="52" customWidth="1"/>
    <col min="2330" max="2560" width="9.140625" style="52"/>
    <col min="2561" max="2561" width="4.28515625" style="52" customWidth="1"/>
    <col min="2562" max="2562" width="7.42578125" style="52" customWidth="1"/>
    <col min="2563" max="2563" width="58" style="52" customWidth="1"/>
    <col min="2564" max="2565" width="9.140625" style="52" customWidth="1"/>
    <col min="2566" max="2566" width="17.140625" style="52" customWidth="1"/>
    <col min="2567" max="2568" width="19.42578125" style="52" customWidth="1"/>
    <col min="2569" max="2569" width="18" style="52" customWidth="1"/>
    <col min="2570" max="2570" width="7.5703125" style="52" customWidth="1"/>
    <col min="2571" max="2571" width="18.7109375" style="52" customWidth="1"/>
    <col min="2572" max="2572" width="10.7109375" style="52" customWidth="1"/>
    <col min="2573" max="2574" width="2.140625" style="52" customWidth="1"/>
    <col min="2575" max="2575" width="26.140625" style="52" customWidth="1"/>
    <col min="2576" max="2576" width="14.5703125" style="52" bestFit="1" customWidth="1"/>
    <col min="2577" max="2577" width="9.7109375" style="52" bestFit="1" customWidth="1"/>
    <col min="2578" max="2578" width="13.85546875" style="52" bestFit="1" customWidth="1"/>
    <col min="2579" max="2580" width="9.140625" style="52"/>
    <col min="2581" max="2582" width="9.7109375" style="52" bestFit="1" customWidth="1"/>
    <col min="2583" max="2584" width="9.140625" style="52"/>
    <col min="2585" max="2585" width="11.85546875" style="52" customWidth="1"/>
    <col min="2586" max="2816" width="9.140625" style="52"/>
    <col min="2817" max="2817" width="4.28515625" style="52" customWidth="1"/>
    <col min="2818" max="2818" width="7.42578125" style="52" customWidth="1"/>
    <col min="2819" max="2819" width="58" style="52" customWidth="1"/>
    <col min="2820" max="2821" width="9.140625" style="52" customWidth="1"/>
    <col min="2822" max="2822" width="17.140625" style="52" customWidth="1"/>
    <col min="2823" max="2824" width="19.42578125" style="52" customWidth="1"/>
    <col min="2825" max="2825" width="18" style="52" customWidth="1"/>
    <col min="2826" max="2826" width="7.5703125" style="52" customWidth="1"/>
    <col min="2827" max="2827" width="18.7109375" style="52" customWidth="1"/>
    <col min="2828" max="2828" width="10.7109375" style="52" customWidth="1"/>
    <col min="2829" max="2830" width="2.140625" style="52" customWidth="1"/>
    <col min="2831" max="2831" width="26.140625" style="52" customWidth="1"/>
    <col min="2832" max="2832" width="14.5703125" style="52" bestFit="1" customWidth="1"/>
    <col min="2833" max="2833" width="9.7109375" style="52" bestFit="1" customWidth="1"/>
    <col min="2834" max="2834" width="13.85546875" style="52" bestFit="1" customWidth="1"/>
    <col min="2835" max="2836" width="9.140625" style="52"/>
    <col min="2837" max="2838" width="9.7109375" style="52" bestFit="1" customWidth="1"/>
    <col min="2839" max="2840" width="9.140625" style="52"/>
    <col min="2841" max="2841" width="11.85546875" style="52" customWidth="1"/>
    <col min="2842" max="3072" width="9.140625" style="52"/>
    <col min="3073" max="3073" width="4.28515625" style="52" customWidth="1"/>
    <col min="3074" max="3074" width="7.42578125" style="52" customWidth="1"/>
    <col min="3075" max="3075" width="58" style="52" customWidth="1"/>
    <col min="3076" max="3077" width="9.140625" style="52" customWidth="1"/>
    <col min="3078" max="3078" width="17.140625" style="52" customWidth="1"/>
    <col min="3079" max="3080" width="19.42578125" style="52" customWidth="1"/>
    <col min="3081" max="3081" width="18" style="52" customWidth="1"/>
    <col min="3082" max="3082" width="7.5703125" style="52" customWidth="1"/>
    <col min="3083" max="3083" width="18.7109375" style="52" customWidth="1"/>
    <col min="3084" max="3084" width="10.7109375" style="52" customWidth="1"/>
    <col min="3085" max="3086" width="2.140625" style="52" customWidth="1"/>
    <col min="3087" max="3087" width="26.140625" style="52" customWidth="1"/>
    <col min="3088" max="3088" width="14.5703125" style="52" bestFit="1" customWidth="1"/>
    <col min="3089" max="3089" width="9.7109375" style="52" bestFit="1" customWidth="1"/>
    <col min="3090" max="3090" width="13.85546875" style="52" bestFit="1" customWidth="1"/>
    <col min="3091" max="3092" width="9.140625" style="52"/>
    <col min="3093" max="3094" width="9.7109375" style="52" bestFit="1" customWidth="1"/>
    <col min="3095" max="3096" width="9.140625" style="52"/>
    <col min="3097" max="3097" width="11.85546875" style="52" customWidth="1"/>
    <col min="3098" max="3328" width="9.140625" style="52"/>
    <col min="3329" max="3329" width="4.28515625" style="52" customWidth="1"/>
    <col min="3330" max="3330" width="7.42578125" style="52" customWidth="1"/>
    <col min="3331" max="3331" width="58" style="52" customWidth="1"/>
    <col min="3332" max="3333" width="9.140625" style="52" customWidth="1"/>
    <col min="3334" max="3334" width="17.140625" style="52" customWidth="1"/>
    <col min="3335" max="3336" width="19.42578125" style="52" customWidth="1"/>
    <col min="3337" max="3337" width="18" style="52" customWidth="1"/>
    <col min="3338" max="3338" width="7.5703125" style="52" customWidth="1"/>
    <col min="3339" max="3339" width="18.7109375" style="52" customWidth="1"/>
    <col min="3340" max="3340" width="10.7109375" style="52" customWidth="1"/>
    <col min="3341" max="3342" width="2.140625" style="52" customWidth="1"/>
    <col min="3343" max="3343" width="26.140625" style="52" customWidth="1"/>
    <col min="3344" max="3344" width="14.5703125" style="52" bestFit="1" customWidth="1"/>
    <col min="3345" max="3345" width="9.7109375" style="52" bestFit="1" customWidth="1"/>
    <col min="3346" max="3346" width="13.85546875" style="52" bestFit="1" customWidth="1"/>
    <col min="3347" max="3348" width="9.140625" style="52"/>
    <col min="3349" max="3350" width="9.7109375" style="52" bestFit="1" customWidth="1"/>
    <col min="3351" max="3352" width="9.140625" style="52"/>
    <col min="3353" max="3353" width="11.85546875" style="52" customWidth="1"/>
    <col min="3354" max="3584" width="9.140625" style="52"/>
    <col min="3585" max="3585" width="4.28515625" style="52" customWidth="1"/>
    <col min="3586" max="3586" width="7.42578125" style="52" customWidth="1"/>
    <col min="3587" max="3587" width="58" style="52" customWidth="1"/>
    <col min="3588" max="3589" width="9.140625" style="52" customWidth="1"/>
    <col min="3590" max="3590" width="17.140625" style="52" customWidth="1"/>
    <col min="3591" max="3592" width="19.42578125" style="52" customWidth="1"/>
    <col min="3593" max="3593" width="18" style="52" customWidth="1"/>
    <col min="3594" max="3594" width="7.5703125" style="52" customWidth="1"/>
    <col min="3595" max="3595" width="18.7109375" style="52" customWidth="1"/>
    <col min="3596" max="3596" width="10.7109375" style="52" customWidth="1"/>
    <col min="3597" max="3598" width="2.140625" style="52" customWidth="1"/>
    <col min="3599" max="3599" width="26.140625" style="52" customWidth="1"/>
    <col min="3600" max="3600" width="14.5703125" style="52" bestFit="1" customWidth="1"/>
    <col min="3601" max="3601" width="9.7109375" style="52" bestFit="1" customWidth="1"/>
    <col min="3602" max="3602" width="13.85546875" style="52" bestFit="1" customWidth="1"/>
    <col min="3603" max="3604" width="9.140625" style="52"/>
    <col min="3605" max="3606" width="9.7109375" style="52" bestFit="1" customWidth="1"/>
    <col min="3607" max="3608" width="9.140625" style="52"/>
    <col min="3609" max="3609" width="11.85546875" style="52" customWidth="1"/>
    <col min="3610" max="3840" width="9.140625" style="52"/>
    <col min="3841" max="3841" width="4.28515625" style="52" customWidth="1"/>
    <col min="3842" max="3842" width="7.42578125" style="52" customWidth="1"/>
    <col min="3843" max="3843" width="58" style="52" customWidth="1"/>
    <col min="3844" max="3845" width="9.140625" style="52" customWidth="1"/>
    <col min="3846" max="3846" width="17.140625" style="52" customWidth="1"/>
    <col min="3847" max="3848" width="19.42578125" style="52" customWidth="1"/>
    <col min="3849" max="3849" width="18" style="52" customWidth="1"/>
    <col min="3850" max="3850" width="7.5703125" style="52" customWidth="1"/>
    <col min="3851" max="3851" width="18.7109375" style="52" customWidth="1"/>
    <col min="3852" max="3852" width="10.7109375" style="52" customWidth="1"/>
    <col min="3853" max="3854" width="2.140625" style="52" customWidth="1"/>
    <col min="3855" max="3855" width="26.140625" style="52" customWidth="1"/>
    <col min="3856" max="3856" width="14.5703125" style="52" bestFit="1" customWidth="1"/>
    <col min="3857" max="3857" width="9.7109375" style="52" bestFit="1" customWidth="1"/>
    <col min="3858" max="3858" width="13.85546875" style="52" bestFit="1" customWidth="1"/>
    <col min="3859" max="3860" width="9.140625" style="52"/>
    <col min="3861" max="3862" width="9.7109375" style="52" bestFit="1" customWidth="1"/>
    <col min="3863" max="3864" width="9.140625" style="52"/>
    <col min="3865" max="3865" width="11.85546875" style="52" customWidth="1"/>
    <col min="3866" max="4096" width="9.140625" style="52"/>
    <col min="4097" max="4097" width="4.28515625" style="52" customWidth="1"/>
    <col min="4098" max="4098" width="7.42578125" style="52" customWidth="1"/>
    <col min="4099" max="4099" width="58" style="52" customWidth="1"/>
    <col min="4100" max="4101" width="9.140625" style="52" customWidth="1"/>
    <col min="4102" max="4102" width="17.140625" style="52" customWidth="1"/>
    <col min="4103" max="4104" width="19.42578125" style="52" customWidth="1"/>
    <col min="4105" max="4105" width="18" style="52" customWidth="1"/>
    <col min="4106" max="4106" width="7.5703125" style="52" customWidth="1"/>
    <col min="4107" max="4107" width="18.7109375" style="52" customWidth="1"/>
    <col min="4108" max="4108" width="10.7109375" style="52" customWidth="1"/>
    <col min="4109" max="4110" width="2.140625" style="52" customWidth="1"/>
    <col min="4111" max="4111" width="26.140625" style="52" customWidth="1"/>
    <col min="4112" max="4112" width="14.5703125" style="52" bestFit="1" customWidth="1"/>
    <col min="4113" max="4113" width="9.7109375" style="52" bestFit="1" customWidth="1"/>
    <col min="4114" max="4114" width="13.85546875" style="52" bestFit="1" customWidth="1"/>
    <col min="4115" max="4116" width="9.140625" style="52"/>
    <col min="4117" max="4118" width="9.7109375" style="52" bestFit="1" customWidth="1"/>
    <col min="4119" max="4120" width="9.140625" style="52"/>
    <col min="4121" max="4121" width="11.85546875" style="52" customWidth="1"/>
    <col min="4122" max="4352" width="9.140625" style="52"/>
    <col min="4353" max="4353" width="4.28515625" style="52" customWidth="1"/>
    <col min="4354" max="4354" width="7.42578125" style="52" customWidth="1"/>
    <col min="4355" max="4355" width="58" style="52" customWidth="1"/>
    <col min="4356" max="4357" width="9.140625" style="52" customWidth="1"/>
    <col min="4358" max="4358" width="17.140625" style="52" customWidth="1"/>
    <col min="4359" max="4360" width="19.42578125" style="52" customWidth="1"/>
    <col min="4361" max="4361" width="18" style="52" customWidth="1"/>
    <col min="4362" max="4362" width="7.5703125" style="52" customWidth="1"/>
    <col min="4363" max="4363" width="18.7109375" style="52" customWidth="1"/>
    <col min="4364" max="4364" width="10.7109375" style="52" customWidth="1"/>
    <col min="4365" max="4366" width="2.140625" style="52" customWidth="1"/>
    <col min="4367" max="4367" width="26.140625" style="52" customWidth="1"/>
    <col min="4368" max="4368" width="14.5703125" style="52" bestFit="1" customWidth="1"/>
    <col min="4369" max="4369" width="9.7109375" style="52" bestFit="1" customWidth="1"/>
    <col min="4370" max="4370" width="13.85546875" style="52" bestFit="1" customWidth="1"/>
    <col min="4371" max="4372" width="9.140625" style="52"/>
    <col min="4373" max="4374" width="9.7109375" style="52" bestFit="1" customWidth="1"/>
    <col min="4375" max="4376" width="9.140625" style="52"/>
    <col min="4377" max="4377" width="11.85546875" style="52" customWidth="1"/>
    <col min="4378" max="4608" width="9.140625" style="52"/>
    <col min="4609" max="4609" width="4.28515625" style="52" customWidth="1"/>
    <col min="4610" max="4610" width="7.42578125" style="52" customWidth="1"/>
    <col min="4611" max="4611" width="58" style="52" customWidth="1"/>
    <col min="4612" max="4613" width="9.140625" style="52" customWidth="1"/>
    <col min="4614" max="4614" width="17.140625" style="52" customWidth="1"/>
    <col min="4615" max="4616" width="19.42578125" style="52" customWidth="1"/>
    <col min="4617" max="4617" width="18" style="52" customWidth="1"/>
    <col min="4618" max="4618" width="7.5703125" style="52" customWidth="1"/>
    <col min="4619" max="4619" width="18.7109375" style="52" customWidth="1"/>
    <col min="4620" max="4620" width="10.7109375" style="52" customWidth="1"/>
    <col min="4621" max="4622" width="2.140625" style="52" customWidth="1"/>
    <col min="4623" max="4623" width="26.140625" style="52" customWidth="1"/>
    <col min="4624" max="4624" width="14.5703125" style="52" bestFit="1" customWidth="1"/>
    <col min="4625" max="4625" width="9.7109375" style="52" bestFit="1" customWidth="1"/>
    <col min="4626" max="4626" width="13.85546875" style="52" bestFit="1" customWidth="1"/>
    <col min="4627" max="4628" width="9.140625" style="52"/>
    <col min="4629" max="4630" width="9.7109375" style="52" bestFit="1" customWidth="1"/>
    <col min="4631" max="4632" width="9.140625" style="52"/>
    <col min="4633" max="4633" width="11.85546875" style="52" customWidth="1"/>
    <col min="4634" max="4864" width="9.140625" style="52"/>
    <col min="4865" max="4865" width="4.28515625" style="52" customWidth="1"/>
    <col min="4866" max="4866" width="7.42578125" style="52" customWidth="1"/>
    <col min="4867" max="4867" width="58" style="52" customWidth="1"/>
    <col min="4868" max="4869" width="9.140625" style="52" customWidth="1"/>
    <col min="4870" max="4870" width="17.140625" style="52" customWidth="1"/>
    <col min="4871" max="4872" width="19.42578125" style="52" customWidth="1"/>
    <col min="4873" max="4873" width="18" style="52" customWidth="1"/>
    <col min="4874" max="4874" width="7.5703125" style="52" customWidth="1"/>
    <col min="4875" max="4875" width="18.7109375" style="52" customWidth="1"/>
    <col min="4876" max="4876" width="10.7109375" style="52" customWidth="1"/>
    <col min="4877" max="4878" width="2.140625" style="52" customWidth="1"/>
    <col min="4879" max="4879" width="26.140625" style="52" customWidth="1"/>
    <col min="4880" max="4880" width="14.5703125" style="52" bestFit="1" customWidth="1"/>
    <col min="4881" max="4881" width="9.7109375" style="52" bestFit="1" customWidth="1"/>
    <col min="4882" max="4882" width="13.85546875" style="52" bestFit="1" customWidth="1"/>
    <col min="4883" max="4884" width="9.140625" style="52"/>
    <col min="4885" max="4886" width="9.7109375" style="52" bestFit="1" customWidth="1"/>
    <col min="4887" max="4888" width="9.140625" style="52"/>
    <col min="4889" max="4889" width="11.85546875" style="52" customWidth="1"/>
    <col min="4890" max="5120" width="9.140625" style="52"/>
    <col min="5121" max="5121" width="4.28515625" style="52" customWidth="1"/>
    <col min="5122" max="5122" width="7.42578125" style="52" customWidth="1"/>
    <col min="5123" max="5123" width="58" style="52" customWidth="1"/>
    <col min="5124" max="5125" width="9.140625" style="52" customWidth="1"/>
    <col min="5126" max="5126" width="17.140625" style="52" customWidth="1"/>
    <col min="5127" max="5128" width="19.42578125" style="52" customWidth="1"/>
    <col min="5129" max="5129" width="18" style="52" customWidth="1"/>
    <col min="5130" max="5130" width="7.5703125" style="52" customWidth="1"/>
    <col min="5131" max="5131" width="18.7109375" style="52" customWidth="1"/>
    <col min="5132" max="5132" width="10.7109375" style="52" customWidth="1"/>
    <col min="5133" max="5134" width="2.140625" style="52" customWidth="1"/>
    <col min="5135" max="5135" width="26.140625" style="52" customWidth="1"/>
    <col min="5136" max="5136" width="14.5703125" style="52" bestFit="1" customWidth="1"/>
    <col min="5137" max="5137" width="9.7109375" style="52" bestFit="1" customWidth="1"/>
    <col min="5138" max="5138" width="13.85546875" style="52" bestFit="1" customWidth="1"/>
    <col min="5139" max="5140" width="9.140625" style="52"/>
    <col min="5141" max="5142" width="9.7109375" style="52" bestFit="1" customWidth="1"/>
    <col min="5143" max="5144" width="9.140625" style="52"/>
    <col min="5145" max="5145" width="11.85546875" style="52" customWidth="1"/>
    <col min="5146" max="5376" width="9.140625" style="52"/>
    <col min="5377" max="5377" width="4.28515625" style="52" customWidth="1"/>
    <col min="5378" max="5378" width="7.42578125" style="52" customWidth="1"/>
    <col min="5379" max="5379" width="58" style="52" customWidth="1"/>
    <col min="5380" max="5381" width="9.140625" style="52" customWidth="1"/>
    <col min="5382" max="5382" width="17.140625" style="52" customWidth="1"/>
    <col min="5383" max="5384" width="19.42578125" style="52" customWidth="1"/>
    <col min="5385" max="5385" width="18" style="52" customWidth="1"/>
    <col min="5386" max="5386" width="7.5703125" style="52" customWidth="1"/>
    <col min="5387" max="5387" width="18.7109375" style="52" customWidth="1"/>
    <col min="5388" max="5388" width="10.7109375" style="52" customWidth="1"/>
    <col min="5389" max="5390" width="2.140625" style="52" customWidth="1"/>
    <col min="5391" max="5391" width="26.140625" style="52" customWidth="1"/>
    <col min="5392" max="5392" width="14.5703125" style="52" bestFit="1" customWidth="1"/>
    <col min="5393" max="5393" width="9.7109375" style="52" bestFit="1" customWidth="1"/>
    <col min="5394" max="5394" width="13.85546875" style="52" bestFit="1" customWidth="1"/>
    <col min="5395" max="5396" width="9.140625" style="52"/>
    <col min="5397" max="5398" width="9.7109375" style="52" bestFit="1" customWidth="1"/>
    <col min="5399" max="5400" width="9.140625" style="52"/>
    <col min="5401" max="5401" width="11.85546875" style="52" customWidth="1"/>
    <col min="5402" max="5632" width="9.140625" style="52"/>
    <col min="5633" max="5633" width="4.28515625" style="52" customWidth="1"/>
    <col min="5634" max="5634" width="7.42578125" style="52" customWidth="1"/>
    <col min="5635" max="5635" width="58" style="52" customWidth="1"/>
    <col min="5636" max="5637" width="9.140625" style="52" customWidth="1"/>
    <col min="5638" max="5638" width="17.140625" style="52" customWidth="1"/>
    <col min="5639" max="5640" width="19.42578125" style="52" customWidth="1"/>
    <col min="5641" max="5641" width="18" style="52" customWidth="1"/>
    <col min="5642" max="5642" width="7.5703125" style="52" customWidth="1"/>
    <col min="5643" max="5643" width="18.7109375" style="52" customWidth="1"/>
    <col min="5644" max="5644" width="10.7109375" style="52" customWidth="1"/>
    <col min="5645" max="5646" width="2.140625" style="52" customWidth="1"/>
    <col min="5647" max="5647" width="26.140625" style="52" customWidth="1"/>
    <col min="5648" max="5648" width="14.5703125" style="52" bestFit="1" customWidth="1"/>
    <col min="5649" max="5649" width="9.7109375" style="52" bestFit="1" customWidth="1"/>
    <col min="5650" max="5650" width="13.85546875" style="52" bestFit="1" customWidth="1"/>
    <col min="5651" max="5652" width="9.140625" style="52"/>
    <col min="5653" max="5654" width="9.7109375" style="52" bestFit="1" customWidth="1"/>
    <col min="5655" max="5656" width="9.140625" style="52"/>
    <col min="5657" max="5657" width="11.85546875" style="52" customWidth="1"/>
    <col min="5658" max="5888" width="9.140625" style="52"/>
    <col min="5889" max="5889" width="4.28515625" style="52" customWidth="1"/>
    <col min="5890" max="5890" width="7.42578125" style="52" customWidth="1"/>
    <col min="5891" max="5891" width="58" style="52" customWidth="1"/>
    <col min="5892" max="5893" width="9.140625" style="52" customWidth="1"/>
    <col min="5894" max="5894" width="17.140625" style="52" customWidth="1"/>
    <col min="5895" max="5896" width="19.42578125" style="52" customWidth="1"/>
    <col min="5897" max="5897" width="18" style="52" customWidth="1"/>
    <col min="5898" max="5898" width="7.5703125" style="52" customWidth="1"/>
    <col min="5899" max="5899" width="18.7109375" style="52" customWidth="1"/>
    <col min="5900" max="5900" width="10.7109375" style="52" customWidth="1"/>
    <col min="5901" max="5902" width="2.140625" style="52" customWidth="1"/>
    <col min="5903" max="5903" width="26.140625" style="52" customWidth="1"/>
    <col min="5904" max="5904" width="14.5703125" style="52" bestFit="1" customWidth="1"/>
    <col min="5905" max="5905" width="9.7109375" style="52" bestFit="1" customWidth="1"/>
    <col min="5906" max="5906" width="13.85546875" style="52" bestFit="1" customWidth="1"/>
    <col min="5907" max="5908" width="9.140625" style="52"/>
    <col min="5909" max="5910" width="9.7109375" style="52" bestFit="1" customWidth="1"/>
    <col min="5911" max="5912" width="9.140625" style="52"/>
    <col min="5913" max="5913" width="11.85546875" style="52" customWidth="1"/>
    <col min="5914" max="6144" width="9.140625" style="52"/>
    <col min="6145" max="6145" width="4.28515625" style="52" customWidth="1"/>
    <col min="6146" max="6146" width="7.42578125" style="52" customWidth="1"/>
    <col min="6147" max="6147" width="58" style="52" customWidth="1"/>
    <col min="6148" max="6149" width="9.140625" style="52" customWidth="1"/>
    <col min="6150" max="6150" width="17.140625" style="52" customWidth="1"/>
    <col min="6151" max="6152" width="19.42578125" style="52" customWidth="1"/>
    <col min="6153" max="6153" width="18" style="52" customWidth="1"/>
    <col min="6154" max="6154" width="7.5703125" style="52" customWidth="1"/>
    <col min="6155" max="6155" width="18.7109375" style="52" customWidth="1"/>
    <col min="6156" max="6156" width="10.7109375" style="52" customWidth="1"/>
    <col min="6157" max="6158" width="2.140625" style="52" customWidth="1"/>
    <col min="6159" max="6159" width="26.140625" style="52" customWidth="1"/>
    <col min="6160" max="6160" width="14.5703125" style="52" bestFit="1" customWidth="1"/>
    <col min="6161" max="6161" width="9.7109375" style="52" bestFit="1" customWidth="1"/>
    <col min="6162" max="6162" width="13.85546875" style="52" bestFit="1" customWidth="1"/>
    <col min="6163" max="6164" width="9.140625" style="52"/>
    <col min="6165" max="6166" width="9.7109375" style="52" bestFit="1" customWidth="1"/>
    <col min="6167" max="6168" width="9.140625" style="52"/>
    <col min="6169" max="6169" width="11.85546875" style="52" customWidth="1"/>
    <col min="6170" max="6400" width="9.140625" style="52"/>
    <col min="6401" max="6401" width="4.28515625" style="52" customWidth="1"/>
    <col min="6402" max="6402" width="7.42578125" style="52" customWidth="1"/>
    <col min="6403" max="6403" width="58" style="52" customWidth="1"/>
    <col min="6404" max="6405" width="9.140625" style="52" customWidth="1"/>
    <col min="6406" max="6406" width="17.140625" style="52" customWidth="1"/>
    <col min="6407" max="6408" width="19.42578125" style="52" customWidth="1"/>
    <col min="6409" max="6409" width="18" style="52" customWidth="1"/>
    <col min="6410" max="6410" width="7.5703125" style="52" customWidth="1"/>
    <col min="6411" max="6411" width="18.7109375" style="52" customWidth="1"/>
    <col min="6412" max="6412" width="10.7109375" style="52" customWidth="1"/>
    <col min="6413" max="6414" width="2.140625" style="52" customWidth="1"/>
    <col min="6415" max="6415" width="26.140625" style="52" customWidth="1"/>
    <col min="6416" max="6416" width="14.5703125" style="52" bestFit="1" customWidth="1"/>
    <col min="6417" max="6417" width="9.7109375" style="52" bestFit="1" customWidth="1"/>
    <col min="6418" max="6418" width="13.85546875" style="52" bestFit="1" customWidth="1"/>
    <col min="6419" max="6420" width="9.140625" style="52"/>
    <col min="6421" max="6422" width="9.7109375" style="52" bestFit="1" customWidth="1"/>
    <col min="6423" max="6424" width="9.140625" style="52"/>
    <col min="6425" max="6425" width="11.85546875" style="52" customWidth="1"/>
    <col min="6426" max="6656" width="9.140625" style="52"/>
    <col min="6657" max="6657" width="4.28515625" style="52" customWidth="1"/>
    <col min="6658" max="6658" width="7.42578125" style="52" customWidth="1"/>
    <col min="6659" max="6659" width="58" style="52" customWidth="1"/>
    <col min="6660" max="6661" width="9.140625" style="52" customWidth="1"/>
    <col min="6662" max="6662" width="17.140625" style="52" customWidth="1"/>
    <col min="6663" max="6664" width="19.42578125" style="52" customWidth="1"/>
    <col min="6665" max="6665" width="18" style="52" customWidth="1"/>
    <col min="6666" max="6666" width="7.5703125" style="52" customWidth="1"/>
    <col min="6667" max="6667" width="18.7109375" style="52" customWidth="1"/>
    <col min="6668" max="6668" width="10.7109375" style="52" customWidth="1"/>
    <col min="6669" max="6670" width="2.140625" style="52" customWidth="1"/>
    <col min="6671" max="6671" width="26.140625" style="52" customWidth="1"/>
    <col min="6672" max="6672" width="14.5703125" style="52" bestFit="1" customWidth="1"/>
    <col min="6673" max="6673" width="9.7109375" style="52" bestFit="1" customWidth="1"/>
    <col min="6674" max="6674" width="13.85546875" style="52" bestFit="1" customWidth="1"/>
    <col min="6675" max="6676" width="9.140625" style="52"/>
    <col min="6677" max="6678" width="9.7109375" style="52" bestFit="1" customWidth="1"/>
    <col min="6679" max="6680" width="9.140625" style="52"/>
    <col min="6681" max="6681" width="11.85546875" style="52" customWidth="1"/>
    <col min="6682" max="6912" width="9.140625" style="52"/>
    <col min="6913" max="6913" width="4.28515625" style="52" customWidth="1"/>
    <col min="6914" max="6914" width="7.42578125" style="52" customWidth="1"/>
    <col min="6915" max="6915" width="58" style="52" customWidth="1"/>
    <col min="6916" max="6917" width="9.140625" style="52" customWidth="1"/>
    <col min="6918" max="6918" width="17.140625" style="52" customWidth="1"/>
    <col min="6919" max="6920" width="19.42578125" style="52" customWidth="1"/>
    <col min="6921" max="6921" width="18" style="52" customWidth="1"/>
    <col min="6922" max="6922" width="7.5703125" style="52" customWidth="1"/>
    <col min="6923" max="6923" width="18.7109375" style="52" customWidth="1"/>
    <col min="6924" max="6924" width="10.7109375" style="52" customWidth="1"/>
    <col min="6925" max="6926" width="2.140625" style="52" customWidth="1"/>
    <col min="6927" max="6927" width="26.140625" style="52" customWidth="1"/>
    <col min="6928" max="6928" width="14.5703125" style="52" bestFit="1" customWidth="1"/>
    <col min="6929" max="6929" width="9.7109375" style="52" bestFit="1" customWidth="1"/>
    <col min="6930" max="6930" width="13.85546875" style="52" bestFit="1" customWidth="1"/>
    <col min="6931" max="6932" width="9.140625" style="52"/>
    <col min="6933" max="6934" width="9.7109375" style="52" bestFit="1" customWidth="1"/>
    <col min="6935" max="6936" width="9.140625" style="52"/>
    <col min="6937" max="6937" width="11.85546875" style="52" customWidth="1"/>
    <col min="6938" max="7168" width="9.140625" style="52"/>
    <col min="7169" max="7169" width="4.28515625" style="52" customWidth="1"/>
    <col min="7170" max="7170" width="7.42578125" style="52" customWidth="1"/>
    <col min="7171" max="7171" width="58" style="52" customWidth="1"/>
    <col min="7172" max="7173" width="9.140625" style="52" customWidth="1"/>
    <col min="7174" max="7174" width="17.140625" style="52" customWidth="1"/>
    <col min="7175" max="7176" width="19.42578125" style="52" customWidth="1"/>
    <col min="7177" max="7177" width="18" style="52" customWidth="1"/>
    <col min="7178" max="7178" width="7.5703125" style="52" customWidth="1"/>
    <col min="7179" max="7179" width="18.7109375" style="52" customWidth="1"/>
    <col min="7180" max="7180" width="10.7109375" style="52" customWidth="1"/>
    <col min="7181" max="7182" width="2.140625" style="52" customWidth="1"/>
    <col min="7183" max="7183" width="26.140625" style="52" customWidth="1"/>
    <col min="7184" max="7184" width="14.5703125" style="52" bestFit="1" customWidth="1"/>
    <col min="7185" max="7185" width="9.7109375" style="52" bestFit="1" customWidth="1"/>
    <col min="7186" max="7186" width="13.85546875" style="52" bestFit="1" customWidth="1"/>
    <col min="7187" max="7188" width="9.140625" style="52"/>
    <col min="7189" max="7190" width="9.7109375" style="52" bestFit="1" customWidth="1"/>
    <col min="7191" max="7192" width="9.140625" style="52"/>
    <col min="7193" max="7193" width="11.85546875" style="52" customWidth="1"/>
    <col min="7194" max="7424" width="9.140625" style="52"/>
    <col min="7425" max="7425" width="4.28515625" style="52" customWidth="1"/>
    <col min="7426" max="7426" width="7.42578125" style="52" customWidth="1"/>
    <col min="7427" max="7427" width="58" style="52" customWidth="1"/>
    <col min="7428" max="7429" width="9.140625" style="52" customWidth="1"/>
    <col min="7430" max="7430" width="17.140625" style="52" customWidth="1"/>
    <col min="7431" max="7432" width="19.42578125" style="52" customWidth="1"/>
    <col min="7433" max="7433" width="18" style="52" customWidth="1"/>
    <col min="7434" max="7434" width="7.5703125" style="52" customWidth="1"/>
    <col min="7435" max="7435" width="18.7109375" style="52" customWidth="1"/>
    <col min="7436" max="7436" width="10.7109375" style="52" customWidth="1"/>
    <col min="7437" max="7438" width="2.140625" style="52" customWidth="1"/>
    <col min="7439" max="7439" width="26.140625" style="52" customWidth="1"/>
    <col min="7440" max="7440" width="14.5703125" style="52" bestFit="1" customWidth="1"/>
    <col min="7441" max="7441" width="9.7109375" style="52" bestFit="1" customWidth="1"/>
    <col min="7442" max="7442" width="13.85546875" style="52" bestFit="1" customWidth="1"/>
    <col min="7443" max="7444" width="9.140625" style="52"/>
    <col min="7445" max="7446" width="9.7109375" style="52" bestFit="1" customWidth="1"/>
    <col min="7447" max="7448" width="9.140625" style="52"/>
    <col min="7449" max="7449" width="11.85546875" style="52" customWidth="1"/>
    <col min="7450" max="7680" width="9.140625" style="52"/>
    <col min="7681" max="7681" width="4.28515625" style="52" customWidth="1"/>
    <col min="7682" max="7682" width="7.42578125" style="52" customWidth="1"/>
    <col min="7683" max="7683" width="58" style="52" customWidth="1"/>
    <col min="7684" max="7685" width="9.140625" style="52" customWidth="1"/>
    <col min="7686" max="7686" width="17.140625" style="52" customWidth="1"/>
    <col min="7687" max="7688" width="19.42578125" style="52" customWidth="1"/>
    <col min="7689" max="7689" width="18" style="52" customWidth="1"/>
    <col min="7690" max="7690" width="7.5703125" style="52" customWidth="1"/>
    <col min="7691" max="7691" width="18.7109375" style="52" customWidth="1"/>
    <col min="7692" max="7692" width="10.7109375" style="52" customWidth="1"/>
    <col min="7693" max="7694" width="2.140625" style="52" customWidth="1"/>
    <col min="7695" max="7695" width="26.140625" style="52" customWidth="1"/>
    <col min="7696" max="7696" width="14.5703125" style="52" bestFit="1" customWidth="1"/>
    <col min="7697" max="7697" width="9.7109375" style="52" bestFit="1" customWidth="1"/>
    <col min="7698" max="7698" width="13.85546875" style="52" bestFit="1" customWidth="1"/>
    <col min="7699" max="7700" width="9.140625" style="52"/>
    <col min="7701" max="7702" width="9.7109375" style="52" bestFit="1" customWidth="1"/>
    <col min="7703" max="7704" width="9.140625" style="52"/>
    <col min="7705" max="7705" width="11.85546875" style="52" customWidth="1"/>
    <col min="7706" max="7936" width="9.140625" style="52"/>
    <col min="7937" max="7937" width="4.28515625" style="52" customWidth="1"/>
    <col min="7938" max="7938" width="7.42578125" style="52" customWidth="1"/>
    <col min="7939" max="7939" width="58" style="52" customWidth="1"/>
    <col min="7940" max="7941" width="9.140625" style="52" customWidth="1"/>
    <col min="7942" max="7942" width="17.140625" style="52" customWidth="1"/>
    <col min="7943" max="7944" width="19.42578125" style="52" customWidth="1"/>
    <col min="7945" max="7945" width="18" style="52" customWidth="1"/>
    <col min="7946" max="7946" width="7.5703125" style="52" customWidth="1"/>
    <col min="7947" max="7947" width="18.7109375" style="52" customWidth="1"/>
    <col min="7948" max="7948" width="10.7109375" style="52" customWidth="1"/>
    <col min="7949" max="7950" width="2.140625" style="52" customWidth="1"/>
    <col min="7951" max="7951" width="26.140625" style="52" customWidth="1"/>
    <col min="7952" max="7952" width="14.5703125" style="52" bestFit="1" customWidth="1"/>
    <col min="7953" max="7953" width="9.7109375" style="52" bestFit="1" customWidth="1"/>
    <col min="7954" max="7954" width="13.85546875" style="52" bestFit="1" customWidth="1"/>
    <col min="7955" max="7956" width="9.140625" style="52"/>
    <col min="7957" max="7958" width="9.7109375" style="52" bestFit="1" customWidth="1"/>
    <col min="7959" max="7960" width="9.140625" style="52"/>
    <col min="7961" max="7961" width="11.85546875" style="52" customWidth="1"/>
    <col min="7962" max="8192" width="9.140625" style="52"/>
    <col min="8193" max="8193" width="4.28515625" style="52" customWidth="1"/>
    <col min="8194" max="8194" width="7.42578125" style="52" customWidth="1"/>
    <col min="8195" max="8195" width="58" style="52" customWidth="1"/>
    <col min="8196" max="8197" width="9.140625" style="52" customWidth="1"/>
    <col min="8198" max="8198" width="17.140625" style="52" customWidth="1"/>
    <col min="8199" max="8200" width="19.42578125" style="52" customWidth="1"/>
    <col min="8201" max="8201" width="18" style="52" customWidth="1"/>
    <col min="8202" max="8202" width="7.5703125" style="52" customWidth="1"/>
    <col min="8203" max="8203" width="18.7109375" style="52" customWidth="1"/>
    <col min="8204" max="8204" width="10.7109375" style="52" customWidth="1"/>
    <col min="8205" max="8206" width="2.140625" style="52" customWidth="1"/>
    <col min="8207" max="8207" width="26.140625" style="52" customWidth="1"/>
    <col min="8208" max="8208" width="14.5703125" style="52" bestFit="1" customWidth="1"/>
    <col min="8209" max="8209" width="9.7109375" style="52" bestFit="1" customWidth="1"/>
    <col min="8210" max="8210" width="13.85546875" style="52" bestFit="1" customWidth="1"/>
    <col min="8211" max="8212" width="9.140625" style="52"/>
    <col min="8213" max="8214" width="9.7109375" style="52" bestFit="1" customWidth="1"/>
    <col min="8215" max="8216" width="9.140625" style="52"/>
    <col min="8217" max="8217" width="11.85546875" style="52" customWidth="1"/>
    <col min="8218" max="8448" width="9.140625" style="52"/>
    <col min="8449" max="8449" width="4.28515625" style="52" customWidth="1"/>
    <col min="8450" max="8450" width="7.42578125" style="52" customWidth="1"/>
    <col min="8451" max="8451" width="58" style="52" customWidth="1"/>
    <col min="8452" max="8453" width="9.140625" style="52" customWidth="1"/>
    <col min="8454" max="8454" width="17.140625" style="52" customWidth="1"/>
    <col min="8455" max="8456" width="19.42578125" style="52" customWidth="1"/>
    <col min="8457" max="8457" width="18" style="52" customWidth="1"/>
    <col min="8458" max="8458" width="7.5703125" style="52" customWidth="1"/>
    <col min="8459" max="8459" width="18.7109375" style="52" customWidth="1"/>
    <col min="8460" max="8460" width="10.7109375" style="52" customWidth="1"/>
    <col min="8461" max="8462" width="2.140625" style="52" customWidth="1"/>
    <col min="8463" max="8463" width="26.140625" style="52" customWidth="1"/>
    <col min="8464" max="8464" width="14.5703125" style="52" bestFit="1" customWidth="1"/>
    <col min="8465" max="8465" width="9.7109375" style="52" bestFit="1" customWidth="1"/>
    <col min="8466" max="8466" width="13.85546875" style="52" bestFit="1" customWidth="1"/>
    <col min="8467" max="8468" width="9.140625" style="52"/>
    <col min="8469" max="8470" width="9.7109375" style="52" bestFit="1" customWidth="1"/>
    <col min="8471" max="8472" width="9.140625" style="52"/>
    <col min="8473" max="8473" width="11.85546875" style="52" customWidth="1"/>
    <col min="8474" max="8704" width="9.140625" style="52"/>
    <col min="8705" max="8705" width="4.28515625" style="52" customWidth="1"/>
    <col min="8706" max="8706" width="7.42578125" style="52" customWidth="1"/>
    <col min="8707" max="8707" width="58" style="52" customWidth="1"/>
    <col min="8708" max="8709" width="9.140625" style="52" customWidth="1"/>
    <col min="8710" max="8710" width="17.140625" style="52" customWidth="1"/>
    <col min="8711" max="8712" width="19.42578125" style="52" customWidth="1"/>
    <col min="8713" max="8713" width="18" style="52" customWidth="1"/>
    <col min="8714" max="8714" width="7.5703125" style="52" customWidth="1"/>
    <col min="8715" max="8715" width="18.7109375" style="52" customWidth="1"/>
    <col min="8716" max="8716" width="10.7109375" style="52" customWidth="1"/>
    <col min="8717" max="8718" width="2.140625" style="52" customWidth="1"/>
    <col min="8719" max="8719" width="26.140625" style="52" customWidth="1"/>
    <col min="8720" max="8720" width="14.5703125" style="52" bestFit="1" customWidth="1"/>
    <col min="8721" max="8721" width="9.7109375" style="52" bestFit="1" customWidth="1"/>
    <col min="8722" max="8722" width="13.85546875" style="52" bestFit="1" customWidth="1"/>
    <col min="8723" max="8724" width="9.140625" style="52"/>
    <col min="8725" max="8726" width="9.7109375" style="52" bestFit="1" customWidth="1"/>
    <col min="8727" max="8728" width="9.140625" style="52"/>
    <col min="8729" max="8729" width="11.85546875" style="52" customWidth="1"/>
    <col min="8730" max="8960" width="9.140625" style="52"/>
    <col min="8961" max="8961" width="4.28515625" style="52" customWidth="1"/>
    <col min="8962" max="8962" width="7.42578125" style="52" customWidth="1"/>
    <col min="8963" max="8963" width="58" style="52" customWidth="1"/>
    <col min="8964" max="8965" width="9.140625" style="52" customWidth="1"/>
    <col min="8966" max="8966" width="17.140625" style="52" customWidth="1"/>
    <col min="8967" max="8968" width="19.42578125" style="52" customWidth="1"/>
    <col min="8969" max="8969" width="18" style="52" customWidth="1"/>
    <col min="8970" max="8970" width="7.5703125" style="52" customWidth="1"/>
    <col min="8971" max="8971" width="18.7109375" style="52" customWidth="1"/>
    <col min="8972" max="8972" width="10.7109375" style="52" customWidth="1"/>
    <col min="8973" max="8974" width="2.140625" style="52" customWidth="1"/>
    <col min="8975" max="8975" width="26.140625" style="52" customWidth="1"/>
    <col min="8976" max="8976" width="14.5703125" style="52" bestFit="1" customWidth="1"/>
    <col min="8977" max="8977" width="9.7109375" style="52" bestFit="1" customWidth="1"/>
    <col min="8978" max="8978" width="13.85546875" style="52" bestFit="1" customWidth="1"/>
    <col min="8979" max="8980" width="9.140625" style="52"/>
    <col min="8981" max="8982" width="9.7109375" style="52" bestFit="1" customWidth="1"/>
    <col min="8983" max="8984" width="9.140625" style="52"/>
    <col min="8985" max="8985" width="11.85546875" style="52" customWidth="1"/>
    <col min="8986" max="9216" width="9.140625" style="52"/>
    <col min="9217" max="9217" width="4.28515625" style="52" customWidth="1"/>
    <col min="9218" max="9218" width="7.42578125" style="52" customWidth="1"/>
    <col min="9219" max="9219" width="58" style="52" customWidth="1"/>
    <col min="9220" max="9221" width="9.140625" style="52" customWidth="1"/>
    <col min="9222" max="9222" width="17.140625" style="52" customWidth="1"/>
    <col min="9223" max="9224" width="19.42578125" style="52" customWidth="1"/>
    <col min="9225" max="9225" width="18" style="52" customWidth="1"/>
    <col min="9226" max="9226" width="7.5703125" style="52" customWidth="1"/>
    <col min="9227" max="9227" width="18.7109375" style="52" customWidth="1"/>
    <col min="9228" max="9228" width="10.7109375" style="52" customWidth="1"/>
    <col min="9229" max="9230" width="2.140625" style="52" customWidth="1"/>
    <col min="9231" max="9231" width="26.140625" style="52" customWidth="1"/>
    <col min="9232" max="9232" width="14.5703125" style="52" bestFit="1" customWidth="1"/>
    <col min="9233" max="9233" width="9.7109375" style="52" bestFit="1" customWidth="1"/>
    <col min="9234" max="9234" width="13.85546875" style="52" bestFit="1" customWidth="1"/>
    <col min="9235" max="9236" width="9.140625" style="52"/>
    <col min="9237" max="9238" width="9.7109375" style="52" bestFit="1" customWidth="1"/>
    <col min="9239" max="9240" width="9.140625" style="52"/>
    <col min="9241" max="9241" width="11.85546875" style="52" customWidth="1"/>
    <col min="9242" max="9472" width="9.140625" style="52"/>
    <col min="9473" max="9473" width="4.28515625" style="52" customWidth="1"/>
    <col min="9474" max="9474" width="7.42578125" style="52" customWidth="1"/>
    <col min="9475" max="9475" width="58" style="52" customWidth="1"/>
    <col min="9476" max="9477" width="9.140625" style="52" customWidth="1"/>
    <col min="9478" max="9478" width="17.140625" style="52" customWidth="1"/>
    <col min="9479" max="9480" width="19.42578125" style="52" customWidth="1"/>
    <col min="9481" max="9481" width="18" style="52" customWidth="1"/>
    <col min="9482" max="9482" width="7.5703125" style="52" customWidth="1"/>
    <col min="9483" max="9483" width="18.7109375" style="52" customWidth="1"/>
    <col min="9484" max="9484" width="10.7109375" style="52" customWidth="1"/>
    <col min="9485" max="9486" width="2.140625" style="52" customWidth="1"/>
    <col min="9487" max="9487" width="26.140625" style="52" customWidth="1"/>
    <col min="9488" max="9488" width="14.5703125" style="52" bestFit="1" customWidth="1"/>
    <col min="9489" max="9489" width="9.7109375" style="52" bestFit="1" customWidth="1"/>
    <col min="9490" max="9490" width="13.85546875" style="52" bestFit="1" customWidth="1"/>
    <col min="9491" max="9492" width="9.140625" style="52"/>
    <col min="9493" max="9494" width="9.7109375" style="52" bestFit="1" customWidth="1"/>
    <col min="9495" max="9496" width="9.140625" style="52"/>
    <col min="9497" max="9497" width="11.85546875" style="52" customWidth="1"/>
    <col min="9498" max="9728" width="9.140625" style="52"/>
    <col min="9729" max="9729" width="4.28515625" style="52" customWidth="1"/>
    <col min="9730" max="9730" width="7.42578125" style="52" customWidth="1"/>
    <col min="9731" max="9731" width="58" style="52" customWidth="1"/>
    <col min="9732" max="9733" width="9.140625" style="52" customWidth="1"/>
    <col min="9734" max="9734" width="17.140625" style="52" customWidth="1"/>
    <col min="9735" max="9736" width="19.42578125" style="52" customWidth="1"/>
    <col min="9737" max="9737" width="18" style="52" customWidth="1"/>
    <col min="9738" max="9738" width="7.5703125" style="52" customWidth="1"/>
    <col min="9739" max="9739" width="18.7109375" style="52" customWidth="1"/>
    <col min="9740" max="9740" width="10.7109375" style="52" customWidth="1"/>
    <col min="9741" max="9742" width="2.140625" style="52" customWidth="1"/>
    <col min="9743" max="9743" width="26.140625" style="52" customWidth="1"/>
    <col min="9744" max="9744" width="14.5703125" style="52" bestFit="1" customWidth="1"/>
    <col min="9745" max="9745" width="9.7109375" style="52" bestFit="1" customWidth="1"/>
    <col min="9746" max="9746" width="13.85546875" style="52" bestFit="1" customWidth="1"/>
    <col min="9747" max="9748" width="9.140625" style="52"/>
    <col min="9749" max="9750" width="9.7109375" style="52" bestFit="1" customWidth="1"/>
    <col min="9751" max="9752" width="9.140625" style="52"/>
    <col min="9753" max="9753" width="11.85546875" style="52" customWidth="1"/>
    <col min="9754" max="9984" width="9.140625" style="52"/>
    <col min="9985" max="9985" width="4.28515625" style="52" customWidth="1"/>
    <col min="9986" max="9986" width="7.42578125" style="52" customWidth="1"/>
    <col min="9987" max="9987" width="58" style="52" customWidth="1"/>
    <col min="9988" max="9989" width="9.140625" style="52" customWidth="1"/>
    <col min="9990" max="9990" width="17.140625" style="52" customWidth="1"/>
    <col min="9991" max="9992" width="19.42578125" style="52" customWidth="1"/>
    <col min="9993" max="9993" width="18" style="52" customWidth="1"/>
    <col min="9994" max="9994" width="7.5703125" style="52" customWidth="1"/>
    <col min="9995" max="9995" width="18.7109375" style="52" customWidth="1"/>
    <col min="9996" max="9996" width="10.7109375" style="52" customWidth="1"/>
    <col min="9997" max="9998" width="2.140625" style="52" customWidth="1"/>
    <col min="9999" max="9999" width="26.140625" style="52" customWidth="1"/>
    <col min="10000" max="10000" width="14.5703125" style="52" bestFit="1" customWidth="1"/>
    <col min="10001" max="10001" width="9.7109375" style="52" bestFit="1" customWidth="1"/>
    <col min="10002" max="10002" width="13.85546875" style="52" bestFit="1" customWidth="1"/>
    <col min="10003" max="10004" width="9.140625" style="52"/>
    <col min="10005" max="10006" width="9.7109375" style="52" bestFit="1" customWidth="1"/>
    <col min="10007" max="10008" width="9.140625" style="52"/>
    <col min="10009" max="10009" width="11.85546875" style="52" customWidth="1"/>
    <col min="10010" max="10240" width="9.140625" style="52"/>
    <col min="10241" max="10241" width="4.28515625" style="52" customWidth="1"/>
    <col min="10242" max="10242" width="7.42578125" style="52" customWidth="1"/>
    <col min="10243" max="10243" width="58" style="52" customWidth="1"/>
    <col min="10244" max="10245" width="9.140625" style="52" customWidth="1"/>
    <col min="10246" max="10246" width="17.140625" style="52" customWidth="1"/>
    <col min="10247" max="10248" width="19.42578125" style="52" customWidth="1"/>
    <col min="10249" max="10249" width="18" style="52" customWidth="1"/>
    <col min="10250" max="10250" width="7.5703125" style="52" customWidth="1"/>
    <col min="10251" max="10251" width="18.7109375" style="52" customWidth="1"/>
    <col min="10252" max="10252" width="10.7109375" style="52" customWidth="1"/>
    <col min="10253" max="10254" width="2.140625" style="52" customWidth="1"/>
    <col min="10255" max="10255" width="26.140625" style="52" customWidth="1"/>
    <col min="10256" max="10256" width="14.5703125" style="52" bestFit="1" customWidth="1"/>
    <col min="10257" max="10257" width="9.7109375" style="52" bestFit="1" customWidth="1"/>
    <col min="10258" max="10258" width="13.85546875" style="52" bestFit="1" customWidth="1"/>
    <col min="10259" max="10260" width="9.140625" style="52"/>
    <col min="10261" max="10262" width="9.7109375" style="52" bestFit="1" customWidth="1"/>
    <col min="10263" max="10264" width="9.140625" style="52"/>
    <col min="10265" max="10265" width="11.85546875" style="52" customWidth="1"/>
    <col min="10266" max="10496" width="9.140625" style="52"/>
    <col min="10497" max="10497" width="4.28515625" style="52" customWidth="1"/>
    <col min="10498" max="10498" width="7.42578125" style="52" customWidth="1"/>
    <col min="10499" max="10499" width="58" style="52" customWidth="1"/>
    <col min="10500" max="10501" width="9.140625" style="52" customWidth="1"/>
    <col min="10502" max="10502" width="17.140625" style="52" customWidth="1"/>
    <col min="10503" max="10504" width="19.42578125" style="52" customWidth="1"/>
    <col min="10505" max="10505" width="18" style="52" customWidth="1"/>
    <col min="10506" max="10506" width="7.5703125" style="52" customWidth="1"/>
    <col min="10507" max="10507" width="18.7109375" style="52" customWidth="1"/>
    <col min="10508" max="10508" width="10.7109375" style="52" customWidth="1"/>
    <col min="10509" max="10510" width="2.140625" style="52" customWidth="1"/>
    <col min="10511" max="10511" width="26.140625" style="52" customWidth="1"/>
    <col min="10512" max="10512" width="14.5703125" style="52" bestFit="1" customWidth="1"/>
    <col min="10513" max="10513" width="9.7109375" style="52" bestFit="1" customWidth="1"/>
    <col min="10514" max="10514" width="13.85546875" style="52" bestFit="1" customWidth="1"/>
    <col min="10515" max="10516" width="9.140625" style="52"/>
    <col min="10517" max="10518" width="9.7109375" style="52" bestFit="1" customWidth="1"/>
    <col min="10519" max="10520" width="9.140625" style="52"/>
    <col min="10521" max="10521" width="11.85546875" style="52" customWidth="1"/>
    <col min="10522" max="10752" width="9.140625" style="52"/>
    <col min="10753" max="10753" width="4.28515625" style="52" customWidth="1"/>
    <col min="10754" max="10754" width="7.42578125" style="52" customWidth="1"/>
    <col min="10755" max="10755" width="58" style="52" customWidth="1"/>
    <col min="10756" max="10757" width="9.140625" style="52" customWidth="1"/>
    <col min="10758" max="10758" width="17.140625" style="52" customWidth="1"/>
    <col min="10759" max="10760" width="19.42578125" style="52" customWidth="1"/>
    <col min="10761" max="10761" width="18" style="52" customWidth="1"/>
    <col min="10762" max="10762" width="7.5703125" style="52" customWidth="1"/>
    <col min="10763" max="10763" width="18.7109375" style="52" customWidth="1"/>
    <col min="10764" max="10764" width="10.7109375" style="52" customWidth="1"/>
    <col min="10765" max="10766" width="2.140625" style="52" customWidth="1"/>
    <col min="10767" max="10767" width="26.140625" style="52" customWidth="1"/>
    <col min="10768" max="10768" width="14.5703125" style="52" bestFit="1" customWidth="1"/>
    <col min="10769" max="10769" width="9.7109375" style="52" bestFit="1" customWidth="1"/>
    <col min="10770" max="10770" width="13.85546875" style="52" bestFit="1" customWidth="1"/>
    <col min="10771" max="10772" width="9.140625" style="52"/>
    <col min="10773" max="10774" width="9.7109375" style="52" bestFit="1" customWidth="1"/>
    <col min="10775" max="10776" width="9.140625" style="52"/>
    <col min="10777" max="10777" width="11.85546875" style="52" customWidth="1"/>
    <col min="10778" max="11008" width="9.140625" style="52"/>
    <col min="11009" max="11009" width="4.28515625" style="52" customWidth="1"/>
    <col min="11010" max="11010" width="7.42578125" style="52" customWidth="1"/>
    <col min="11011" max="11011" width="58" style="52" customWidth="1"/>
    <col min="11012" max="11013" width="9.140625" style="52" customWidth="1"/>
    <col min="11014" max="11014" width="17.140625" style="52" customWidth="1"/>
    <col min="11015" max="11016" width="19.42578125" style="52" customWidth="1"/>
    <col min="11017" max="11017" width="18" style="52" customWidth="1"/>
    <col min="11018" max="11018" width="7.5703125" style="52" customWidth="1"/>
    <col min="11019" max="11019" width="18.7109375" style="52" customWidth="1"/>
    <col min="11020" max="11020" width="10.7109375" style="52" customWidth="1"/>
    <col min="11021" max="11022" width="2.140625" style="52" customWidth="1"/>
    <col min="11023" max="11023" width="26.140625" style="52" customWidth="1"/>
    <col min="11024" max="11024" width="14.5703125" style="52" bestFit="1" customWidth="1"/>
    <col min="11025" max="11025" width="9.7109375" style="52" bestFit="1" customWidth="1"/>
    <col min="11026" max="11026" width="13.85546875" style="52" bestFit="1" customWidth="1"/>
    <col min="11027" max="11028" width="9.140625" style="52"/>
    <col min="11029" max="11030" width="9.7109375" style="52" bestFit="1" customWidth="1"/>
    <col min="11031" max="11032" width="9.140625" style="52"/>
    <col min="11033" max="11033" width="11.85546875" style="52" customWidth="1"/>
    <col min="11034" max="11264" width="9.140625" style="52"/>
    <col min="11265" max="11265" width="4.28515625" style="52" customWidth="1"/>
    <col min="11266" max="11266" width="7.42578125" style="52" customWidth="1"/>
    <col min="11267" max="11267" width="58" style="52" customWidth="1"/>
    <col min="11268" max="11269" width="9.140625" style="52" customWidth="1"/>
    <col min="11270" max="11270" width="17.140625" style="52" customWidth="1"/>
    <col min="11271" max="11272" width="19.42578125" style="52" customWidth="1"/>
    <col min="11273" max="11273" width="18" style="52" customWidth="1"/>
    <col min="11274" max="11274" width="7.5703125" style="52" customWidth="1"/>
    <col min="11275" max="11275" width="18.7109375" style="52" customWidth="1"/>
    <col min="11276" max="11276" width="10.7109375" style="52" customWidth="1"/>
    <col min="11277" max="11278" width="2.140625" style="52" customWidth="1"/>
    <col min="11279" max="11279" width="26.140625" style="52" customWidth="1"/>
    <col min="11280" max="11280" width="14.5703125" style="52" bestFit="1" customWidth="1"/>
    <col min="11281" max="11281" width="9.7109375" style="52" bestFit="1" customWidth="1"/>
    <col min="11282" max="11282" width="13.85546875" style="52" bestFit="1" customWidth="1"/>
    <col min="11283" max="11284" width="9.140625" style="52"/>
    <col min="11285" max="11286" width="9.7109375" style="52" bestFit="1" customWidth="1"/>
    <col min="11287" max="11288" width="9.140625" style="52"/>
    <col min="11289" max="11289" width="11.85546875" style="52" customWidth="1"/>
    <col min="11290" max="11520" width="9.140625" style="52"/>
    <col min="11521" max="11521" width="4.28515625" style="52" customWidth="1"/>
    <col min="11522" max="11522" width="7.42578125" style="52" customWidth="1"/>
    <col min="11523" max="11523" width="58" style="52" customWidth="1"/>
    <col min="11524" max="11525" width="9.140625" style="52" customWidth="1"/>
    <col min="11526" max="11526" width="17.140625" style="52" customWidth="1"/>
    <col min="11527" max="11528" width="19.42578125" style="52" customWidth="1"/>
    <col min="11529" max="11529" width="18" style="52" customWidth="1"/>
    <col min="11530" max="11530" width="7.5703125" style="52" customWidth="1"/>
    <col min="11531" max="11531" width="18.7109375" style="52" customWidth="1"/>
    <col min="11532" max="11532" width="10.7109375" style="52" customWidth="1"/>
    <col min="11533" max="11534" width="2.140625" style="52" customWidth="1"/>
    <col min="11535" max="11535" width="26.140625" style="52" customWidth="1"/>
    <col min="11536" max="11536" width="14.5703125" style="52" bestFit="1" customWidth="1"/>
    <col min="11537" max="11537" width="9.7109375" style="52" bestFit="1" customWidth="1"/>
    <col min="11538" max="11538" width="13.85546875" style="52" bestFit="1" customWidth="1"/>
    <col min="11539" max="11540" width="9.140625" style="52"/>
    <col min="11541" max="11542" width="9.7109375" style="52" bestFit="1" customWidth="1"/>
    <col min="11543" max="11544" width="9.140625" style="52"/>
    <col min="11545" max="11545" width="11.85546875" style="52" customWidth="1"/>
    <col min="11546" max="11776" width="9.140625" style="52"/>
    <col min="11777" max="11777" width="4.28515625" style="52" customWidth="1"/>
    <col min="11778" max="11778" width="7.42578125" style="52" customWidth="1"/>
    <col min="11779" max="11779" width="58" style="52" customWidth="1"/>
    <col min="11780" max="11781" width="9.140625" style="52" customWidth="1"/>
    <col min="11782" max="11782" width="17.140625" style="52" customWidth="1"/>
    <col min="11783" max="11784" width="19.42578125" style="52" customWidth="1"/>
    <col min="11785" max="11785" width="18" style="52" customWidth="1"/>
    <col min="11786" max="11786" width="7.5703125" style="52" customWidth="1"/>
    <col min="11787" max="11787" width="18.7109375" style="52" customWidth="1"/>
    <col min="11788" max="11788" width="10.7109375" style="52" customWidth="1"/>
    <col min="11789" max="11790" width="2.140625" style="52" customWidth="1"/>
    <col min="11791" max="11791" width="26.140625" style="52" customWidth="1"/>
    <col min="11792" max="11792" width="14.5703125" style="52" bestFit="1" customWidth="1"/>
    <col min="11793" max="11793" width="9.7109375" style="52" bestFit="1" customWidth="1"/>
    <col min="11794" max="11794" width="13.85546875" style="52" bestFit="1" customWidth="1"/>
    <col min="11795" max="11796" width="9.140625" style="52"/>
    <col min="11797" max="11798" width="9.7109375" style="52" bestFit="1" customWidth="1"/>
    <col min="11799" max="11800" width="9.140625" style="52"/>
    <col min="11801" max="11801" width="11.85546875" style="52" customWidth="1"/>
    <col min="11802" max="12032" width="9.140625" style="52"/>
    <col min="12033" max="12033" width="4.28515625" style="52" customWidth="1"/>
    <col min="12034" max="12034" width="7.42578125" style="52" customWidth="1"/>
    <col min="12035" max="12035" width="58" style="52" customWidth="1"/>
    <col min="12036" max="12037" width="9.140625" style="52" customWidth="1"/>
    <col min="12038" max="12038" width="17.140625" style="52" customWidth="1"/>
    <col min="12039" max="12040" width="19.42578125" style="52" customWidth="1"/>
    <col min="12041" max="12041" width="18" style="52" customWidth="1"/>
    <col min="12042" max="12042" width="7.5703125" style="52" customWidth="1"/>
    <col min="12043" max="12043" width="18.7109375" style="52" customWidth="1"/>
    <col min="12044" max="12044" width="10.7109375" style="52" customWidth="1"/>
    <col min="12045" max="12046" width="2.140625" style="52" customWidth="1"/>
    <col min="12047" max="12047" width="26.140625" style="52" customWidth="1"/>
    <col min="12048" max="12048" width="14.5703125" style="52" bestFit="1" customWidth="1"/>
    <col min="12049" max="12049" width="9.7109375" style="52" bestFit="1" customWidth="1"/>
    <col min="12050" max="12050" width="13.85546875" style="52" bestFit="1" customWidth="1"/>
    <col min="12051" max="12052" width="9.140625" style="52"/>
    <col min="12053" max="12054" width="9.7109375" style="52" bestFit="1" customWidth="1"/>
    <col min="12055" max="12056" width="9.140625" style="52"/>
    <col min="12057" max="12057" width="11.85546875" style="52" customWidth="1"/>
    <col min="12058" max="12288" width="9.140625" style="52"/>
    <col min="12289" max="12289" width="4.28515625" style="52" customWidth="1"/>
    <col min="12290" max="12290" width="7.42578125" style="52" customWidth="1"/>
    <col min="12291" max="12291" width="58" style="52" customWidth="1"/>
    <col min="12292" max="12293" width="9.140625" style="52" customWidth="1"/>
    <col min="12294" max="12294" width="17.140625" style="52" customWidth="1"/>
    <col min="12295" max="12296" width="19.42578125" style="52" customWidth="1"/>
    <col min="12297" max="12297" width="18" style="52" customWidth="1"/>
    <col min="12298" max="12298" width="7.5703125" style="52" customWidth="1"/>
    <col min="12299" max="12299" width="18.7109375" style="52" customWidth="1"/>
    <col min="12300" max="12300" width="10.7109375" style="52" customWidth="1"/>
    <col min="12301" max="12302" width="2.140625" style="52" customWidth="1"/>
    <col min="12303" max="12303" width="26.140625" style="52" customWidth="1"/>
    <col min="12304" max="12304" width="14.5703125" style="52" bestFit="1" customWidth="1"/>
    <col min="12305" max="12305" width="9.7109375" style="52" bestFit="1" customWidth="1"/>
    <col min="12306" max="12306" width="13.85546875" style="52" bestFit="1" customWidth="1"/>
    <col min="12307" max="12308" width="9.140625" style="52"/>
    <col min="12309" max="12310" width="9.7109375" style="52" bestFit="1" customWidth="1"/>
    <col min="12311" max="12312" width="9.140625" style="52"/>
    <col min="12313" max="12313" width="11.85546875" style="52" customWidth="1"/>
    <col min="12314" max="12544" width="9.140625" style="52"/>
    <col min="12545" max="12545" width="4.28515625" style="52" customWidth="1"/>
    <col min="12546" max="12546" width="7.42578125" style="52" customWidth="1"/>
    <col min="12547" max="12547" width="58" style="52" customWidth="1"/>
    <col min="12548" max="12549" width="9.140625" style="52" customWidth="1"/>
    <col min="12550" max="12550" width="17.140625" style="52" customWidth="1"/>
    <col min="12551" max="12552" width="19.42578125" style="52" customWidth="1"/>
    <col min="12553" max="12553" width="18" style="52" customWidth="1"/>
    <col min="12554" max="12554" width="7.5703125" style="52" customWidth="1"/>
    <col min="12555" max="12555" width="18.7109375" style="52" customWidth="1"/>
    <col min="12556" max="12556" width="10.7109375" style="52" customWidth="1"/>
    <col min="12557" max="12558" width="2.140625" style="52" customWidth="1"/>
    <col min="12559" max="12559" width="26.140625" style="52" customWidth="1"/>
    <col min="12560" max="12560" width="14.5703125" style="52" bestFit="1" customWidth="1"/>
    <col min="12561" max="12561" width="9.7109375" style="52" bestFit="1" customWidth="1"/>
    <col min="12562" max="12562" width="13.85546875" style="52" bestFit="1" customWidth="1"/>
    <col min="12563" max="12564" width="9.140625" style="52"/>
    <col min="12565" max="12566" width="9.7109375" style="52" bestFit="1" customWidth="1"/>
    <col min="12567" max="12568" width="9.140625" style="52"/>
    <col min="12569" max="12569" width="11.85546875" style="52" customWidth="1"/>
    <col min="12570" max="12800" width="9.140625" style="52"/>
    <col min="12801" max="12801" width="4.28515625" style="52" customWidth="1"/>
    <col min="12802" max="12802" width="7.42578125" style="52" customWidth="1"/>
    <col min="12803" max="12803" width="58" style="52" customWidth="1"/>
    <col min="12804" max="12805" width="9.140625" style="52" customWidth="1"/>
    <col min="12806" max="12806" width="17.140625" style="52" customWidth="1"/>
    <col min="12807" max="12808" width="19.42578125" style="52" customWidth="1"/>
    <col min="12809" max="12809" width="18" style="52" customWidth="1"/>
    <col min="12810" max="12810" width="7.5703125" style="52" customWidth="1"/>
    <col min="12811" max="12811" width="18.7109375" style="52" customWidth="1"/>
    <col min="12812" max="12812" width="10.7109375" style="52" customWidth="1"/>
    <col min="12813" max="12814" width="2.140625" style="52" customWidth="1"/>
    <col min="12815" max="12815" width="26.140625" style="52" customWidth="1"/>
    <col min="12816" max="12816" width="14.5703125" style="52" bestFit="1" customWidth="1"/>
    <col min="12817" max="12817" width="9.7109375" style="52" bestFit="1" customWidth="1"/>
    <col min="12818" max="12818" width="13.85546875" style="52" bestFit="1" customWidth="1"/>
    <col min="12819" max="12820" width="9.140625" style="52"/>
    <col min="12821" max="12822" width="9.7109375" style="52" bestFit="1" customWidth="1"/>
    <col min="12823" max="12824" width="9.140625" style="52"/>
    <col min="12825" max="12825" width="11.85546875" style="52" customWidth="1"/>
    <col min="12826" max="13056" width="9.140625" style="52"/>
    <col min="13057" max="13057" width="4.28515625" style="52" customWidth="1"/>
    <col min="13058" max="13058" width="7.42578125" style="52" customWidth="1"/>
    <col min="13059" max="13059" width="58" style="52" customWidth="1"/>
    <col min="13060" max="13061" width="9.140625" style="52" customWidth="1"/>
    <col min="13062" max="13062" width="17.140625" style="52" customWidth="1"/>
    <col min="13063" max="13064" width="19.42578125" style="52" customWidth="1"/>
    <col min="13065" max="13065" width="18" style="52" customWidth="1"/>
    <col min="13066" max="13066" width="7.5703125" style="52" customWidth="1"/>
    <col min="13067" max="13067" width="18.7109375" style="52" customWidth="1"/>
    <col min="13068" max="13068" width="10.7109375" style="52" customWidth="1"/>
    <col min="13069" max="13070" width="2.140625" style="52" customWidth="1"/>
    <col min="13071" max="13071" width="26.140625" style="52" customWidth="1"/>
    <col min="13072" max="13072" width="14.5703125" style="52" bestFit="1" customWidth="1"/>
    <col min="13073" max="13073" width="9.7109375" style="52" bestFit="1" customWidth="1"/>
    <col min="13074" max="13074" width="13.85546875" style="52" bestFit="1" customWidth="1"/>
    <col min="13075" max="13076" width="9.140625" style="52"/>
    <col min="13077" max="13078" width="9.7109375" style="52" bestFit="1" customWidth="1"/>
    <col min="13079" max="13080" width="9.140625" style="52"/>
    <col min="13081" max="13081" width="11.85546875" style="52" customWidth="1"/>
    <col min="13082" max="13312" width="9.140625" style="52"/>
    <col min="13313" max="13313" width="4.28515625" style="52" customWidth="1"/>
    <col min="13314" max="13314" width="7.42578125" style="52" customWidth="1"/>
    <col min="13315" max="13315" width="58" style="52" customWidth="1"/>
    <col min="13316" max="13317" width="9.140625" style="52" customWidth="1"/>
    <col min="13318" max="13318" width="17.140625" style="52" customWidth="1"/>
    <col min="13319" max="13320" width="19.42578125" style="52" customWidth="1"/>
    <col min="13321" max="13321" width="18" style="52" customWidth="1"/>
    <col min="13322" max="13322" width="7.5703125" style="52" customWidth="1"/>
    <col min="13323" max="13323" width="18.7109375" style="52" customWidth="1"/>
    <col min="13324" max="13324" width="10.7109375" style="52" customWidth="1"/>
    <col min="13325" max="13326" width="2.140625" style="52" customWidth="1"/>
    <col min="13327" max="13327" width="26.140625" style="52" customWidth="1"/>
    <col min="13328" max="13328" width="14.5703125" style="52" bestFit="1" customWidth="1"/>
    <col min="13329" max="13329" width="9.7109375" style="52" bestFit="1" customWidth="1"/>
    <col min="13330" max="13330" width="13.85546875" style="52" bestFit="1" customWidth="1"/>
    <col min="13331" max="13332" width="9.140625" style="52"/>
    <col min="13333" max="13334" width="9.7109375" style="52" bestFit="1" customWidth="1"/>
    <col min="13335" max="13336" width="9.140625" style="52"/>
    <col min="13337" max="13337" width="11.85546875" style="52" customWidth="1"/>
    <col min="13338" max="13568" width="9.140625" style="52"/>
    <col min="13569" max="13569" width="4.28515625" style="52" customWidth="1"/>
    <col min="13570" max="13570" width="7.42578125" style="52" customWidth="1"/>
    <col min="13571" max="13571" width="58" style="52" customWidth="1"/>
    <col min="13572" max="13573" width="9.140625" style="52" customWidth="1"/>
    <col min="13574" max="13574" width="17.140625" style="52" customWidth="1"/>
    <col min="13575" max="13576" width="19.42578125" style="52" customWidth="1"/>
    <col min="13577" max="13577" width="18" style="52" customWidth="1"/>
    <col min="13578" max="13578" width="7.5703125" style="52" customWidth="1"/>
    <col min="13579" max="13579" width="18.7109375" style="52" customWidth="1"/>
    <col min="13580" max="13580" width="10.7109375" style="52" customWidth="1"/>
    <col min="13581" max="13582" width="2.140625" style="52" customWidth="1"/>
    <col min="13583" max="13583" width="26.140625" style="52" customWidth="1"/>
    <col min="13584" max="13584" width="14.5703125" style="52" bestFit="1" customWidth="1"/>
    <col min="13585" max="13585" width="9.7109375" style="52" bestFit="1" customWidth="1"/>
    <col min="13586" max="13586" width="13.85546875" style="52" bestFit="1" customWidth="1"/>
    <col min="13587" max="13588" width="9.140625" style="52"/>
    <col min="13589" max="13590" width="9.7109375" style="52" bestFit="1" customWidth="1"/>
    <col min="13591" max="13592" width="9.140625" style="52"/>
    <col min="13593" max="13593" width="11.85546875" style="52" customWidth="1"/>
    <col min="13594" max="13824" width="9.140625" style="52"/>
    <col min="13825" max="13825" width="4.28515625" style="52" customWidth="1"/>
    <col min="13826" max="13826" width="7.42578125" style="52" customWidth="1"/>
    <col min="13827" max="13827" width="58" style="52" customWidth="1"/>
    <col min="13828" max="13829" width="9.140625" style="52" customWidth="1"/>
    <col min="13830" max="13830" width="17.140625" style="52" customWidth="1"/>
    <col min="13831" max="13832" width="19.42578125" style="52" customWidth="1"/>
    <col min="13833" max="13833" width="18" style="52" customWidth="1"/>
    <col min="13834" max="13834" width="7.5703125" style="52" customWidth="1"/>
    <col min="13835" max="13835" width="18.7109375" style="52" customWidth="1"/>
    <col min="13836" max="13836" width="10.7109375" style="52" customWidth="1"/>
    <col min="13837" max="13838" width="2.140625" style="52" customWidth="1"/>
    <col min="13839" max="13839" width="26.140625" style="52" customWidth="1"/>
    <col min="13840" max="13840" width="14.5703125" style="52" bestFit="1" customWidth="1"/>
    <col min="13841" max="13841" width="9.7109375" style="52" bestFit="1" customWidth="1"/>
    <col min="13842" max="13842" width="13.85546875" style="52" bestFit="1" customWidth="1"/>
    <col min="13843" max="13844" width="9.140625" style="52"/>
    <col min="13845" max="13846" width="9.7109375" style="52" bestFit="1" customWidth="1"/>
    <col min="13847" max="13848" width="9.140625" style="52"/>
    <col min="13849" max="13849" width="11.85546875" style="52" customWidth="1"/>
    <col min="13850" max="14080" width="9.140625" style="52"/>
    <col min="14081" max="14081" width="4.28515625" style="52" customWidth="1"/>
    <col min="14082" max="14082" width="7.42578125" style="52" customWidth="1"/>
    <col min="14083" max="14083" width="58" style="52" customWidth="1"/>
    <col min="14084" max="14085" width="9.140625" style="52" customWidth="1"/>
    <col min="14086" max="14086" width="17.140625" style="52" customWidth="1"/>
    <col min="14087" max="14088" width="19.42578125" style="52" customWidth="1"/>
    <col min="14089" max="14089" width="18" style="52" customWidth="1"/>
    <col min="14090" max="14090" width="7.5703125" style="52" customWidth="1"/>
    <col min="14091" max="14091" width="18.7109375" style="52" customWidth="1"/>
    <col min="14092" max="14092" width="10.7109375" style="52" customWidth="1"/>
    <col min="14093" max="14094" width="2.140625" style="52" customWidth="1"/>
    <col min="14095" max="14095" width="26.140625" style="52" customWidth="1"/>
    <col min="14096" max="14096" width="14.5703125" style="52" bestFit="1" customWidth="1"/>
    <col min="14097" max="14097" width="9.7109375" style="52" bestFit="1" customWidth="1"/>
    <col min="14098" max="14098" width="13.85546875" style="52" bestFit="1" customWidth="1"/>
    <col min="14099" max="14100" width="9.140625" style="52"/>
    <col min="14101" max="14102" width="9.7109375" style="52" bestFit="1" customWidth="1"/>
    <col min="14103" max="14104" width="9.140625" style="52"/>
    <col min="14105" max="14105" width="11.85546875" style="52" customWidth="1"/>
    <col min="14106" max="14336" width="9.140625" style="52"/>
    <col min="14337" max="14337" width="4.28515625" style="52" customWidth="1"/>
    <col min="14338" max="14338" width="7.42578125" style="52" customWidth="1"/>
    <col min="14339" max="14339" width="58" style="52" customWidth="1"/>
    <col min="14340" max="14341" width="9.140625" style="52" customWidth="1"/>
    <col min="14342" max="14342" width="17.140625" style="52" customWidth="1"/>
    <col min="14343" max="14344" width="19.42578125" style="52" customWidth="1"/>
    <col min="14345" max="14345" width="18" style="52" customWidth="1"/>
    <col min="14346" max="14346" width="7.5703125" style="52" customWidth="1"/>
    <col min="14347" max="14347" width="18.7109375" style="52" customWidth="1"/>
    <col min="14348" max="14348" width="10.7109375" style="52" customWidth="1"/>
    <col min="14349" max="14350" width="2.140625" style="52" customWidth="1"/>
    <col min="14351" max="14351" width="26.140625" style="52" customWidth="1"/>
    <col min="14352" max="14352" width="14.5703125" style="52" bestFit="1" customWidth="1"/>
    <col min="14353" max="14353" width="9.7109375" style="52" bestFit="1" customWidth="1"/>
    <col min="14354" max="14354" width="13.85546875" style="52" bestFit="1" customWidth="1"/>
    <col min="14355" max="14356" width="9.140625" style="52"/>
    <col min="14357" max="14358" width="9.7109375" style="52" bestFit="1" customWidth="1"/>
    <col min="14359" max="14360" width="9.140625" style="52"/>
    <col min="14361" max="14361" width="11.85546875" style="52" customWidth="1"/>
    <col min="14362" max="14592" width="9.140625" style="52"/>
    <col min="14593" max="14593" width="4.28515625" style="52" customWidth="1"/>
    <col min="14594" max="14594" width="7.42578125" style="52" customWidth="1"/>
    <col min="14595" max="14595" width="58" style="52" customWidth="1"/>
    <col min="14596" max="14597" width="9.140625" style="52" customWidth="1"/>
    <col min="14598" max="14598" width="17.140625" style="52" customWidth="1"/>
    <col min="14599" max="14600" width="19.42578125" style="52" customWidth="1"/>
    <col min="14601" max="14601" width="18" style="52" customWidth="1"/>
    <col min="14602" max="14602" width="7.5703125" style="52" customWidth="1"/>
    <col min="14603" max="14603" width="18.7109375" style="52" customWidth="1"/>
    <col min="14604" max="14604" width="10.7109375" style="52" customWidth="1"/>
    <col min="14605" max="14606" width="2.140625" style="52" customWidth="1"/>
    <col min="14607" max="14607" width="26.140625" style="52" customWidth="1"/>
    <col min="14608" max="14608" width="14.5703125" style="52" bestFit="1" customWidth="1"/>
    <col min="14609" max="14609" width="9.7109375" style="52" bestFit="1" customWidth="1"/>
    <col min="14610" max="14610" width="13.85546875" style="52" bestFit="1" customWidth="1"/>
    <col min="14611" max="14612" width="9.140625" style="52"/>
    <col min="14613" max="14614" width="9.7109375" style="52" bestFit="1" customWidth="1"/>
    <col min="14615" max="14616" width="9.140625" style="52"/>
    <col min="14617" max="14617" width="11.85546875" style="52" customWidth="1"/>
    <col min="14618" max="14848" width="9.140625" style="52"/>
    <col min="14849" max="14849" width="4.28515625" style="52" customWidth="1"/>
    <col min="14850" max="14850" width="7.42578125" style="52" customWidth="1"/>
    <col min="14851" max="14851" width="58" style="52" customWidth="1"/>
    <col min="14852" max="14853" width="9.140625" style="52" customWidth="1"/>
    <col min="14854" max="14854" width="17.140625" style="52" customWidth="1"/>
    <col min="14855" max="14856" width="19.42578125" style="52" customWidth="1"/>
    <col min="14857" max="14857" width="18" style="52" customWidth="1"/>
    <col min="14858" max="14858" width="7.5703125" style="52" customWidth="1"/>
    <col min="14859" max="14859" width="18.7109375" style="52" customWidth="1"/>
    <col min="14860" max="14860" width="10.7109375" style="52" customWidth="1"/>
    <col min="14861" max="14862" width="2.140625" style="52" customWidth="1"/>
    <col min="14863" max="14863" width="26.140625" style="52" customWidth="1"/>
    <col min="14864" max="14864" width="14.5703125" style="52" bestFit="1" customWidth="1"/>
    <col min="14865" max="14865" width="9.7109375" style="52" bestFit="1" customWidth="1"/>
    <col min="14866" max="14866" width="13.85546875" style="52" bestFit="1" customWidth="1"/>
    <col min="14867" max="14868" width="9.140625" style="52"/>
    <col min="14869" max="14870" width="9.7109375" style="52" bestFit="1" customWidth="1"/>
    <col min="14871" max="14872" width="9.140625" style="52"/>
    <col min="14873" max="14873" width="11.85546875" style="52" customWidth="1"/>
    <col min="14874" max="15104" width="9.140625" style="52"/>
    <col min="15105" max="15105" width="4.28515625" style="52" customWidth="1"/>
    <col min="15106" max="15106" width="7.42578125" style="52" customWidth="1"/>
    <col min="15107" max="15107" width="58" style="52" customWidth="1"/>
    <col min="15108" max="15109" width="9.140625" style="52" customWidth="1"/>
    <col min="15110" max="15110" width="17.140625" style="52" customWidth="1"/>
    <col min="15111" max="15112" width="19.42578125" style="52" customWidth="1"/>
    <col min="15113" max="15113" width="18" style="52" customWidth="1"/>
    <col min="15114" max="15114" width="7.5703125" style="52" customWidth="1"/>
    <col min="15115" max="15115" width="18.7109375" style="52" customWidth="1"/>
    <col min="15116" max="15116" width="10.7109375" style="52" customWidth="1"/>
    <col min="15117" max="15118" width="2.140625" style="52" customWidth="1"/>
    <col min="15119" max="15119" width="26.140625" style="52" customWidth="1"/>
    <col min="15120" max="15120" width="14.5703125" style="52" bestFit="1" customWidth="1"/>
    <col min="15121" max="15121" width="9.7109375" style="52" bestFit="1" customWidth="1"/>
    <col min="15122" max="15122" width="13.85546875" style="52" bestFit="1" customWidth="1"/>
    <col min="15123" max="15124" width="9.140625" style="52"/>
    <col min="15125" max="15126" width="9.7109375" style="52" bestFit="1" customWidth="1"/>
    <col min="15127" max="15128" width="9.140625" style="52"/>
    <col min="15129" max="15129" width="11.85546875" style="52" customWidth="1"/>
    <col min="15130" max="15360" width="9.140625" style="52"/>
    <col min="15361" max="15361" width="4.28515625" style="52" customWidth="1"/>
    <col min="15362" max="15362" width="7.42578125" style="52" customWidth="1"/>
    <col min="15363" max="15363" width="58" style="52" customWidth="1"/>
    <col min="15364" max="15365" width="9.140625" style="52" customWidth="1"/>
    <col min="15366" max="15366" width="17.140625" style="52" customWidth="1"/>
    <col min="15367" max="15368" width="19.42578125" style="52" customWidth="1"/>
    <col min="15369" max="15369" width="18" style="52" customWidth="1"/>
    <col min="15370" max="15370" width="7.5703125" style="52" customWidth="1"/>
    <col min="15371" max="15371" width="18.7109375" style="52" customWidth="1"/>
    <col min="15372" max="15372" width="10.7109375" style="52" customWidth="1"/>
    <col min="15373" max="15374" width="2.140625" style="52" customWidth="1"/>
    <col min="15375" max="15375" width="26.140625" style="52" customWidth="1"/>
    <col min="15376" max="15376" width="14.5703125" style="52" bestFit="1" customWidth="1"/>
    <col min="15377" max="15377" width="9.7109375" style="52" bestFit="1" customWidth="1"/>
    <col min="15378" max="15378" width="13.85546875" style="52" bestFit="1" customWidth="1"/>
    <col min="15379" max="15380" width="9.140625" style="52"/>
    <col min="15381" max="15382" width="9.7109375" style="52" bestFit="1" customWidth="1"/>
    <col min="15383" max="15384" width="9.140625" style="52"/>
    <col min="15385" max="15385" width="11.85546875" style="52" customWidth="1"/>
    <col min="15386" max="15616" width="9.140625" style="52"/>
    <col min="15617" max="15617" width="4.28515625" style="52" customWidth="1"/>
    <col min="15618" max="15618" width="7.42578125" style="52" customWidth="1"/>
    <col min="15619" max="15619" width="58" style="52" customWidth="1"/>
    <col min="15620" max="15621" width="9.140625" style="52" customWidth="1"/>
    <col min="15622" max="15622" width="17.140625" style="52" customWidth="1"/>
    <col min="15623" max="15624" width="19.42578125" style="52" customWidth="1"/>
    <col min="15625" max="15625" width="18" style="52" customWidth="1"/>
    <col min="15626" max="15626" width="7.5703125" style="52" customWidth="1"/>
    <col min="15627" max="15627" width="18.7109375" style="52" customWidth="1"/>
    <col min="15628" max="15628" width="10.7109375" style="52" customWidth="1"/>
    <col min="15629" max="15630" width="2.140625" style="52" customWidth="1"/>
    <col min="15631" max="15631" width="26.140625" style="52" customWidth="1"/>
    <col min="15632" max="15632" width="14.5703125" style="52" bestFit="1" customWidth="1"/>
    <col min="15633" max="15633" width="9.7109375" style="52" bestFit="1" customWidth="1"/>
    <col min="15634" max="15634" width="13.85546875" style="52" bestFit="1" customWidth="1"/>
    <col min="15635" max="15636" width="9.140625" style="52"/>
    <col min="15637" max="15638" width="9.7109375" style="52" bestFit="1" customWidth="1"/>
    <col min="15639" max="15640" width="9.140625" style="52"/>
    <col min="15641" max="15641" width="11.85546875" style="52" customWidth="1"/>
    <col min="15642" max="15872" width="9.140625" style="52"/>
    <col min="15873" max="15873" width="4.28515625" style="52" customWidth="1"/>
    <col min="15874" max="15874" width="7.42578125" style="52" customWidth="1"/>
    <col min="15875" max="15875" width="58" style="52" customWidth="1"/>
    <col min="15876" max="15877" width="9.140625" style="52" customWidth="1"/>
    <col min="15878" max="15878" width="17.140625" style="52" customWidth="1"/>
    <col min="15879" max="15880" width="19.42578125" style="52" customWidth="1"/>
    <col min="15881" max="15881" width="18" style="52" customWidth="1"/>
    <col min="15882" max="15882" width="7.5703125" style="52" customWidth="1"/>
    <col min="15883" max="15883" width="18.7109375" style="52" customWidth="1"/>
    <col min="15884" max="15884" width="10.7109375" style="52" customWidth="1"/>
    <col min="15885" max="15886" width="2.140625" style="52" customWidth="1"/>
    <col min="15887" max="15887" width="26.140625" style="52" customWidth="1"/>
    <col min="15888" max="15888" width="14.5703125" style="52" bestFit="1" customWidth="1"/>
    <col min="15889" max="15889" width="9.7109375" style="52" bestFit="1" customWidth="1"/>
    <col min="15890" max="15890" width="13.85546875" style="52" bestFit="1" customWidth="1"/>
    <col min="15891" max="15892" width="9.140625" style="52"/>
    <col min="15893" max="15894" width="9.7109375" style="52" bestFit="1" customWidth="1"/>
    <col min="15895" max="15896" width="9.140625" style="52"/>
    <col min="15897" max="15897" width="11.85546875" style="52" customWidth="1"/>
    <col min="15898" max="16128" width="9.140625" style="52"/>
    <col min="16129" max="16129" width="4.28515625" style="52" customWidth="1"/>
    <col min="16130" max="16130" width="7.42578125" style="52" customWidth="1"/>
    <col min="16131" max="16131" width="58" style="52" customWidth="1"/>
    <col min="16132" max="16133" width="9.140625" style="52" customWidth="1"/>
    <col min="16134" max="16134" width="17.140625" style="52" customWidth="1"/>
    <col min="16135" max="16136" width="19.42578125" style="52" customWidth="1"/>
    <col min="16137" max="16137" width="18" style="52" customWidth="1"/>
    <col min="16138" max="16138" width="7.5703125" style="52" customWidth="1"/>
    <col min="16139" max="16139" width="18.7109375" style="52" customWidth="1"/>
    <col min="16140" max="16140" width="10.7109375" style="52" customWidth="1"/>
    <col min="16141" max="16142" width="2.140625" style="52" customWidth="1"/>
    <col min="16143" max="16143" width="26.140625" style="52" customWidth="1"/>
    <col min="16144" max="16144" width="14.5703125" style="52" bestFit="1" customWidth="1"/>
    <col min="16145" max="16145" width="9.7109375" style="52" bestFit="1" customWidth="1"/>
    <col min="16146" max="16146" width="13.85546875" style="52" bestFit="1" customWidth="1"/>
    <col min="16147" max="16148" width="9.140625" style="52"/>
    <col min="16149" max="16150" width="9.7109375" style="52" bestFit="1" customWidth="1"/>
    <col min="16151" max="16152" width="9.140625" style="52"/>
    <col min="16153" max="16153" width="11.85546875" style="52" customWidth="1"/>
    <col min="16154" max="16384" width="9.140625" style="52"/>
  </cols>
  <sheetData>
    <row r="1" spans="1:19" ht="20.100000000000001" customHeight="1" x14ac:dyDescent="0.25">
      <c r="B1" s="50"/>
      <c r="C1" s="51"/>
      <c r="D1" s="247" t="s">
        <v>3</v>
      </c>
      <c r="E1" s="247"/>
      <c r="F1" s="247"/>
      <c r="G1" s="247"/>
      <c r="H1" s="247"/>
      <c r="I1" s="247"/>
      <c r="J1" s="247"/>
      <c r="K1" s="247"/>
      <c r="L1" s="247"/>
    </row>
    <row r="2" spans="1:19" ht="105" customHeight="1" x14ac:dyDescent="0.25">
      <c r="B2" s="50"/>
      <c r="C2" s="53"/>
      <c r="D2" s="246" t="s">
        <v>4</v>
      </c>
      <c r="E2" s="246"/>
      <c r="F2" s="246"/>
      <c r="G2" s="246"/>
      <c r="H2" s="246"/>
      <c r="I2" s="246"/>
      <c r="J2" s="246"/>
      <c r="K2" s="246"/>
      <c r="L2" s="246"/>
    </row>
    <row r="3" spans="1:19" ht="50.25" customHeight="1" x14ac:dyDescent="0.25">
      <c r="B3" s="50"/>
      <c r="C3" s="54"/>
      <c r="D3" s="55" t="s">
        <v>5</v>
      </c>
      <c r="E3" s="248" t="s">
        <v>370</v>
      </c>
      <c r="F3" s="248"/>
      <c r="G3" s="240"/>
      <c r="H3" s="240"/>
      <c r="I3" s="56" t="s">
        <v>6</v>
      </c>
      <c r="J3" s="57">
        <v>44075</v>
      </c>
      <c r="K3" s="56" t="s">
        <v>7</v>
      </c>
      <c r="L3" s="58">
        <v>1</v>
      </c>
    </row>
    <row r="4" spans="1:19" ht="33" customHeight="1" x14ac:dyDescent="0.25">
      <c r="B4" s="245" t="s">
        <v>401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59"/>
      <c r="N4" s="59"/>
    </row>
    <row r="5" spans="1:19" ht="9.9499999999999993" customHeight="1" x14ac:dyDescent="0.25">
      <c r="B5" s="60"/>
      <c r="C5" s="60"/>
      <c r="D5" s="60"/>
      <c r="E5" s="60"/>
      <c r="F5" s="60"/>
      <c r="G5" s="60"/>
      <c r="H5" s="60"/>
      <c r="I5" s="60"/>
      <c r="J5" s="60"/>
      <c r="K5" s="61"/>
      <c r="L5" s="62"/>
      <c r="M5" s="60"/>
      <c r="N5" s="60"/>
    </row>
    <row r="6" spans="1:19" s="68" customFormat="1" ht="24.95" customHeight="1" thickBot="1" x14ac:dyDescent="0.3">
      <c r="A6" s="63"/>
      <c r="B6" s="64" t="s">
        <v>8</v>
      </c>
      <c r="C6" s="64" t="s">
        <v>9</v>
      </c>
      <c r="D6" s="64" t="s">
        <v>10</v>
      </c>
      <c r="E6" s="261" t="s">
        <v>385</v>
      </c>
      <c r="F6" s="257"/>
      <c r="G6" s="257"/>
      <c r="H6" s="257"/>
      <c r="I6" s="257"/>
      <c r="J6" s="258"/>
      <c r="K6" s="259"/>
      <c r="L6" s="260"/>
      <c r="M6" s="63"/>
      <c r="N6" s="63"/>
      <c r="S6" s="69" t="s">
        <v>16</v>
      </c>
    </row>
    <row r="7" spans="1:19" s="71" customFormat="1" ht="9.9499999999999993" customHeight="1" outlineLevel="1" thickTop="1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239"/>
    </row>
    <row r="8" spans="1:19" ht="20.100000000000001" customHeight="1" outlineLevel="1" x14ac:dyDescent="0.25">
      <c r="B8" s="223" t="s">
        <v>17</v>
      </c>
      <c r="C8" s="243" t="s">
        <v>18</v>
      </c>
      <c r="D8" s="243"/>
      <c r="E8" s="227"/>
      <c r="F8" s="224"/>
      <c r="G8" s="224"/>
      <c r="H8" s="224"/>
      <c r="I8" s="224"/>
      <c r="J8" s="225"/>
      <c r="K8" s="226"/>
      <c r="L8" s="243"/>
      <c r="O8" s="72"/>
      <c r="P8" s="72"/>
    </row>
    <row r="9" spans="1:19" s="49" customFormat="1" ht="52.5" customHeight="1" outlineLevel="1" x14ac:dyDescent="0.25">
      <c r="B9" s="262" t="s">
        <v>19</v>
      </c>
      <c r="C9" s="263" t="str">
        <f>VLOOKUP(B9,'PLAN SINTÉTICA - VALORES'!$B$9:$C$28,2,0)</f>
        <v>ALMOXARIFE - HORISTA</v>
      </c>
      <c r="D9" s="264" t="s">
        <v>20</v>
      </c>
      <c r="E9" s="296" t="s">
        <v>386</v>
      </c>
      <c r="F9" s="266"/>
      <c r="G9" s="266"/>
      <c r="H9" s="266"/>
      <c r="I9" s="267"/>
      <c r="J9" s="268"/>
      <c r="K9" s="269"/>
      <c r="L9" s="269"/>
      <c r="M9" s="232"/>
      <c r="O9" s="82"/>
      <c r="P9" s="82"/>
    </row>
    <row r="10" spans="1:19" s="49" customFormat="1" ht="52.5" customHeight="1" outlineLevel="1" x14ac:dyDescent="0.25">
      <c r="B10" s="270" t="s">
        <v>21</v>
      </c>
      <c r="C10" s="263" t="str">
        <f>VLOOKUP(B10,'PLAN SINTÉTICA - VALORES'!$B$9:$C$28,2,0)</f>
        <v>CARPINTEIRO DE ESQUADRIAS DE MADEIRA- HORISTA</v>
      </c>
      <c r="D10" s="272" t="s">
        <v>20</v>
      </c>
      <c r="E10" s="296" t="s">
        <v>386</v>
      </c>
      <c r="F10" s="274"/>
      <c r="G10" s="274"/>
      <c r="H10" s="274"/>
      <c r="I10" s="275"/>
      <c r="J10" s="276"/>
      <c r="K10" s="277"/>
      <c r="L10" s="277"/>
      <c r="M10" s="232"/>
      <c r="O10" s="82"/>
      <c r="P10" s="82"/>
    </row>
    <row r="11" spans="1:19" s="49" customFormat="1" ht="52.5" customHeight="1" outlineLevel="1" x14ac:dyDescent="0.25">
      <c r="B11" s="270" t="s">
        <v>22</v>
      </c>
      <c r="C11" s="263" t="str">
        <f>VLOOKUP(B11,'PLAN SINTÉTICA - VALORES'!$B$9:$C$28,2,0)</f>
        <v>MONTADOR DE ESQUADRIAS METÁLICAS (ALUMÍNIO E METAIS)- HORISTA</v>
      </c>
      <c r="D11" s="272" t="s">
        <v>20</v>
      </c>
      <c r="E11" s="296" t="s">
        <v>386</v>
      </c>
      <c r="F11" s="274"/>
      <c r="G11" s="274"/>
      <c r="H11" s="274"/>
      <c r="I11" s="275"/>
      <c r="J11" s="276"/>
      <c r="K11" s="277"/>
      <c r="L11" s="277"/>
      <c r="M11" s="232"/>
      <c r="O11" s="82"/>
      <c r="P11" s="82"/>
    </row>
    <row r="12" spans="1:19" s="49" customFormat="1" ht="52.5" customHeight="1" outlineLevel="1" x14ac:dyDescent="0.25">
      <c r="B12" s="270" t="s">
        <v>23</v>
      </c>
      <c r="C12" s="263" t="str">
        <f>VLOOKUP(B12,'PLAN SINTÉTICA - VALORES'!$B$9:$C$28,2,0)</f>
        <v>ELETRICISTA DE MANUTENÇÃO INDUSTRIAL- HORISTA</v>
      </c>
      <c r="D12" s="272" t="s">
        <v>20</v>
      </c>
      <c r="E12" s="296" t="s">
        <v>386</v>
      </c>
      <c r="F12" s="274"/>
      <c r="G12" s="274"/>
      <c r="H12" s="274"/>
      <c r="I12" s="275"/>
      <c r="J12" s="276"/>
      <c r="K12" s="277"/>
      <c r="L12" s="277"/>
      <c r="M12" s="232"/>
      <c r="O12" s="82"/>
      <c r="P12" s="82"/>
    </row>
    <row r="13" spans="1:19" s="49" customFormat="1" ht="52.5" customHeight="1" outlineLevel="1" x14ac:dyDescent="0.25">
      <c r="B13" s="270" t="s">
        <v>24</v>
      </c>
      <c r="C13" s="263" t="str">
        <f>VLOOKUP(B13,'PLAN SINTÉTICA - VALORES'!$B$9:$C$28,2,0)</f>
        <v>ELETRICISTA DE MANUTENÇÃO INDUSTRIAL (EQUIPE DE TURNO) + 20% DE ADICIONAL NOTURNO- HORISTA</v>
      </c>
      <c r="D13" s="272" t="s">
        <v>20</v>
      </c>
      <c r="E13" s="296" t="s">
        <v>386</v>
      </c>
      <c r="F13" s="274"/>
      <c r="G13" s="274"/>
      <c r="H13" s="274"/>
      <c r="I13" s="275"/>
      <c r="J13" s="276"/>
      <c r="K13" s="277"/>
      <c r="L13" s="277"/>
      <c r="M13" s="232"/>
      <c r="O13" s="82"/>
      <c r="P13" s="82"/>
    </row>
    <row r="14" spans="1:19" s="49" customFormat="1" ht="52.5" customHeight="1" outlineLevel="1" x14ac:dyDescent="0.25">
      <c r="B14" s="270" t="s">
        <v>25</v>
      </c>
      <c r="C14" s="263" t="str">
        <f>VLOOKUP(B14,'PLAN SINTÉTICA - VALORES'!$B$9:$C$28,2,0)</f>
        <v>ELETROTÉCNICO COM ENCARGOS COMPLEMENTARES- HORISTA</v>
      </c>
      <c r="D14" s="272" t="s">
        <v>20</v>
      </c>
      <c r="E14" s="296" t="s">
        <v>386</v>
      </c>
      <c r="F14" s="274"/>
      <c r="G14" s="274"/>
      <c r="H14" s="274"/>
      <c r="I14" s="275"/>
      <c r="J14" s="276"/>
      <c r="K14" s="277"/>
      <c r="L14" s="277"/>
      <c r="M14" s="232"/>
      <c r="O14" s="82"/>
      <c r="P14" s="82"/>
    </row>
    <row r="15" spans="1:19" s="49" customFormat="1" ht="52.5" customHeight="1" outlineLevel="1" x14ac:dyDescent="0.25">
      <c r="B15" s="270" t="s">
        <v>26</v>
      </c>
      <c r="C15" s="263" t="str">
        <f>VLOOKUP(B15,'PLAN SINTÉTICA - VALORES'!$B$9:$C$28,2,0)</f>
        <v>ENCANADOR OU BOMBEIRO HIDRÁULICO COM ENCARGOS COMPLEMENTARES- HORISTA</v>
      </c>
      <c r="D15" s="272" t="s">
        <v>20</v>
      </c>
      <c r="E15" s="296" t="s">
        <v>386</v>
      </c>
      <c r="F15" s="274"/>
      <c r="G15" s="274"/>
      <c r="H15" s="274"/>
      <c r="I15" s="275"/>
      <c r="J15" s="276"/>
      <c r="K15" s="277"/>
      <c r="L15" s="277"/>
      <c r="M15" s="232"/>
      <c r="O15" s="82"/>
      <c r="P15" s="82"/>
    </row>
    <row r="16" spans="1:19" s="228" customFormat="1" ht="52.5" customHeight="1" outlineLevel="1" x14ac:dyDescent="0.25">
      <c r="B16" s="270" t="s">
        <v>27</v>
      </c>
      <c r="C16" s="263" t="str">
        <f>VLOOKUP(B16,'PLAN SINTÉTICA - VALORES'!$B$9:$C$28,2,0)</f>
        <v>ENCANADOR OU BOMBEIRO HIDRÁULICO (EQUIPE DE TURNO) + 20% DE ADICIONAL NOTURNO- HORISTA</v>
      </c>
      <c r="D16" s="272" t="s">
        <v>20</v>
      </c>
      <c r="E16" s="296" t="s">
        <v>386</v>
      </c>
      <c r="F16" s="274"/>
      <c r="G16" s="274"/>
      <c r="H16" s="274"/>
      <c r="I16" s="275"/>
      <c r="J16" s="276"/>
      <c r="K16" s="277"/>
      <c r="L16" s="277"/>
      <c r="M16" s="232"/>
      <c r="O16" s="229"/>
      <c r="P16" s="229"/>
    </row>
    <row r="17" spans="2:16" s="49" customFormat="1" ht="52.5" customHeight="1" outlineLevel="1" x14ac:dyDescent="0.25">
      <c r="B17" s="270" t="s">
        <v>28</v>
      </c>
      <c r="C17" s="263" t="str">
        <f>VLOOKUP(B17,'PLAN SINTÉTICA - VALORES'!$B$9:$C$28,2,0)</f>
        <v>MECÂNICO DE EQUIPAMENTOS PESADOS - HORISTA</v>
      </c>
      <c r="D17" s="272" t="s">
        <v>20</v>
      </c>
      <c r="E17" s="296" t="s">
        <v>386</v>
      </c>
      <c r="F17" s="274"/>
      <c r="G17" s="274"/>
      <c r="H17" s="274"/>
      <c r="I17" s="275"/>
      <c r="J17" s="276"/>
      <c r="K17" s="277"/>
      <c r="L17" s="277"/>
      <c r="M17" s="232"/>
      <c r="O17" s="82"/>
      <c r="P17" s="82"/>
    </row>
    <row r="18" spans="2:16" s="49" customFormat="1" ht="52.5" customHeight="1" outlineLevel="1" x14ac:dyDescent="0.25">
      <c r="B18" s="270" t="s">
        <v>29</v>
      </c>
      <c r="C18" s="263" t="str">
        <f>VLOOKUP(B18,'PLAN SINTÉTICA - VALORES'!$B$9:$C$28,2,0)</f>
        <v>OPERADOR DE MÁQUINAS PESADAS, RETRO-ESCAVADEIRA, EMPILHADEIRA, PÁ-CARREGADEIRA - HORISTA</v>
      </c>
      <c r="D18" s="272" t="s">
        <v>20</v>
      </c>
      <c r="E18" s="296" t="s">
        <v>386</v>
      </c>
      <c r="F18" s="274"/>
      <c r="G18" s="274"/>
      <c r="H18" s="274"/>
      <c r="I18" s="275"/>
      <c r="J18" s="276"/>
      <c r="K18" s="277"/>
      <c r="L18" s="277"/>
      <c r="M18" s="232"/>
      <c r="O18" s="82"/>
      <c r="P18" s="82"/>
    </row>
    <row r="19" spans="2:16" s="49" customFormat="1" ht="52.5" customHeight="1" outlineLevel="1" x14ac:dyDescent="0.25">
      <c r="B19" s="270" t="s">
        <v>30</v>
      </c>
      <c r="C19" s="263" t="str">
        <f>VLOOKUP(B19,'PLAN SINTÉTICA - VALORES'!$B$9:$C$28,2,0)</f>
        <v>PEDREIRO - HORISTA</v>
      </c>
      <c r="D19" s="272" t="s">
        <v>20</v>
      </c>
      <c r="E19" s="296" t="s">
        <v>386</v>
      </c>
      <c r="F19" s="274"/>
      <c r="G19" s="274"/>
      <c r="H19" s="274"/>
      <c r="I19" s="275"/>
      <c r="J19" s="276"/>
      <c r="K19" s="277"/>
      <c r="L19" s="277"/>
      <c r="M19" s="232"/>
      <c r="O19" s="82"/>
      <c r="P19" s="82"/>
    </row>
    <row r="20" spans="2:16" s="49" customFormat="1" ht="52.5" customHeight="1" outlineLevel="1" x14ac:dyDescent="0.25">
      <c r="B20" s="270" t="s">
        <v>31</v>
      </c>
      <c r="C20" s="263" t="str">
        <f>VLOOKUP(B20,'PLAN SINTÉTICA - VALORES'!$B$9:$C$28,2,0)</f>
        <v>PINTOR - HORISTA</v>
      </c>
      <c r="D20" s="272" t="s">
        <v>20</v>
      </c>
      <c r="E20" s="296" t="s">
        <v>386</v>
      </c>
      <c r="F20" s="274"/>
      <c r="G20" s="274"/>
      <c r="H20" s="274"/>
      <c r="I20" s="275"/>
      <c r="J20" s="276"/>
      <c r="K20" s="277"/>
      <c r="L20" s="277"/>
      <c r="M20" s="232"/>
      <c r="O20" s="82"/>
      <c r="P20" s="82"/>
    </row>
    <row r="21" spans="2:16" ht="52.5" customHeight="1" outlineLevel="1" x14ac:dyDescent="0.25">
      <c r="B21" s="270" t="s">
        <v>32</v>
      </c>
      <c r="C21" s="263" t="str">
        <f>VLOOKUP(B21,'PLAN SINTÉTICA - VALORES'!$B$9:$C$28,2,0)</f>
        <v>PINTOR PARA TINTA EPÓXI (ESTRUTURAS METÁLICAS) - HORISTA</v>
      </c>
      <c r="D21" s="272" t="s">
        <v>20</v>
      </c>
      <c r="E21" s="296" t="s">
        <v>386</v>
      </c>
      <c r="F21" s="274"/>
      <c r="G21" s="274"/>
      <c r="H21" s="274"/>
      <c r="I21" s="275"/>
      <c r="J21" s="276"/>
      <c r="K21" s="277"/>
      <c r="L21" s="277"/>
      <c r="M21" s="232"/>
      <c r="O21" s="72"/>
      <c r="P21" s="72"/>
    </row>
    <row r="22" spans="2:16" ht="52.5" customHeight="1" outlineLevel="1" x14ac:dyDescent="0.25">
      <c r="B22" s="270" t="s">
        <v>33</v>
      </c>
      <c r="C22" s="263" t="str">
        <f>VLOOKUP(B22,'PLAN SINTÉTICA - VALORES'!$B$9:$C$28,2,0)</f>
        <v>PINTOR DE LETREIROS - HORISTA</v>
      </c>
      <c r="D22" s="272" t="s">
        <v>20</v>
      </c>
      <c r="E22" s="296" t="s">
        <v>386</v>
      </c>
      <c r="F22" s="274"/>
      <c r="G22" s="274"/>
      <c r="H22" s="274"/>
      <c r="I22" s="275"/>
      <c r="J22" s="276"/>
      <c r="K22" s="277"/>
      <c r="L22" s="277"/>
      <c r="M22" s="232"/>
      <c r="O22" s="72"/>
      <c r="P22" s="72" t="e">
        <f>E22/12</f>
        <v>#VALUE!</v>
      </c>
    </row>
    <row r="23" spans="2:16" s="49" customFormat="1" ht="52.5" customHeight="1" outlineLevel="1" x14ac:dyDescent="0.25">
      <c r="B23" s="270" t="s">
        <v>34</v>
      </c>
      <c r="C23" s="263" t="str">
        <f>VLOOKUP(B23,'PLAN SINTÉTICA - VALORES'!$B$9:$C$28,2,0)</f>
        <v>TECNICO ELETROMECANICO - HORISTA</v>
      </c>
      <c r="D23" s="272" t="s">
        <v>20</v>
      </c>
      <c r="E23" s="296" t="s">
        <v>386</v>
      </c>
      <c r="F23" s="274"/>
      <c r="G23" s="274"/>
      <c r="H23" s="274"/>
      <c r="I23" s="275"/>
      <c r="J23" s="276"/>
      <c r="K23" s="277"/>
      <c r="L23" s="277"/>
      <c r="M23" s="232"/>
      <c r="O23" s="82"/>
      <c r="P23" s="82"/>
    </row>
    <row r="24" spans="2:16" s="49" customFormat="1" ht="52.5" customHeight="1" outlineLevel="1" x14ac:dyDescent="0.25">
      <c r="B24" s="270" t="s">
        <v>35</v>
      </c>
      <c r="C24" s="263" t="str">
        <f>VLOOKUP(B24,'PLAN SINTÉTICA - VALORES'!$B$9:$C$28,2,0)</f>
        <v>SERVENTE DE OBRAS - HORISTA</v>
      </c>
      <c r="D24" s="272" t="s">
        <v>20</v>
      </c>
      <c r="E24" s="296" t="s">
        <v>386</v>
      </c>
      <c r="F24" s="274"/>
      <c r="G24" s="274"/>
      <c r="H24" s="274"/>
      <c r="I24" s="275"/>
      <c r="J24" s="276"/>
      <c r="K24" s="277"/>
      <c r="L24" s="277"/>
      <c r="M24" s="232"/>
      <c r="O24" s="82"/>
      <c r="P24" s="82"/>
    </row>
    <row r="25" spans="2:16" s="49" customFormat="1" ht="52.5" customHeight="1" outlineLevel="1" x14ac:dyDescent="0.25">
      <c r="B25" s="270" t="s">
        <v>36</v>
      </c>
      <c r="C25" s="263" t="str">
        <f>VLOOKUP(B25,'PLAN SINTÉTICA - VALORES'!$B$9:$C$28,2,0)</f>
        <v>SOLDADOR - HORISTA</v>
      </c>
      <c r="D25" s="272" t="s">
        <v>20</v>
      </c>
      <c r="E25" s="296" t="s">
        <v>386</v>
      </c>
      <c r="F25" s="274"/>
      <c r="G25" s="274"/>
      <c r="H25" s="274"/>
      <c r="I25" s="275"/>
      <c r="J25" s="276"/>
      <c r="K25" s="277"/>
      <c r="L25" s="277"/>
      <c r="M25" s="232"/>
      <c r="O25" s="82"/>
      <c r="P25" s="82"/>
    </row>
    <row r="26" spans="2:16" s="49" customFormat="1" ht="52.5" customHeight="1" outlineLevel="1" x14ac:dyDescent="0.25">
      <c r="B26" s="270" t="s">
        <v>441</v>
      </c>
      <c r="C26" s="263" t="str">
        <f>VLOOKUP(B26,'PLAN SINTÉTICA - VALORES'!$B$9:$C$28,2,0)</f>
        <v>MONTADOR DE FORRO E DIVISÓRIAS (GESSO, DRYWALL, PVC) - HORISTA</v>
      </c>
      <c r="D26" s="272" t="s">
        <v>20</v>
      </c>
      <c r="E26" s="296" t="s">
        <v>386</v>
      </c>
      <c r="F26" s="274"/>
      <c r="G26" s="274"/>
      <c r="H26" s="274"/>
      <c r="I26" s="275"/>
      <c r="J26" s="276"/>
      <c r="K26" s="277"/>
      <c r="L26" s="277"/>
      <c r="M26" s="232"/>
      <c r="O26" s="82"/>
      <c r="P26" s="82"/>
    </row>
    <row r="27" spans="2:16" s="49" customFormat="1" ht="52.5" customHeight="1" outlineLevel="1" x14ac:dyDescent="0.25">
      <c r="B27" s="270" t="s">
        <v>442</v>
      </c>
      <c r="C27" s="263" t="str">
        <f>VLOOKUP(B27,'PLAN SINTÉTICA - VALORES'!$B$9:$C$28,2,0)</f>
        <v>MARCENEIRO - HORISTA</v>
      </c>
      <c r="D27" s="272" t="s">
        <v>20</v>
      </c>
      <c r="E27" s="296" t="s">
        <v>386</v>
      </c>
      <c r="F27" s="274"/>
      <c r="G27" s="274"/>
      <c r="H27" s="274"/>
      <c r="I27" s="275"/>
      <c r="J27" s="276"/>
      <c r="K27" s="277"/>
      <c r="L27" s="277"/>
      <c r="M27" s="232"/>
      <c r="O27" s="82"/>
      <c r="P27" s="82"/>
    </row>
    <row r="28" spans="2:16" s="49" customFormat="1" ht="52.5" customHeight="1" outlineLevel="1" x14ac:dyDescent="0.25">
      <c r="B28" s="270" t="s">
        <v>443</v>
      </c>
      <c r="C28" s="263" t="str">
        <f>VLOOKUP(B28,'PLAN SINTÉTICA - VALORES'!$B$9:$C$28,2,0)</f>
        <v>MOTORISTA DE CAMINHAO - HORISTA</v>
      </c>
      <c r="D28" s="272" t="s">
        <v>20</v>
      </c>
      <c r="E28" s="296" t="s">
        <v>386</v>
      </c>
      <c r="F28" s="274"/>
      <c r="G28" s="274"/>
      <c r="H28" s="274"/>
      <c r="I28" s="275"/>
      <c r="J28" s="276"/>
      <c r="K28" s="277"/>
      <c r="L28" s="277"/>
      <c r="M28" s="232"/>
      <c r="O28" s="82"/>
      <c r="P28" s="82"/>
    </row>
    <row r="29" spans="2:16" s="49" customFormat="1" x14ac:dyDescent="0.25">
      <c r="B29" s="73"/>
      <c r="C29" s="74"/>
      <c r="D29" s="75"/>
      <c r="E29" s="76"/>
      <c r="F29" s="77"/>
      <c r="G29" s="77"/>
      <c r="H29" s="77"/>
      <c r="I29" s="78"/>
      <c r="J29" s="79"/>
      <c r="K29" s="80"/>
      <c r="L29" s="81"/>
      <c r="O29" s="82"/>
      <c r="P29" s="82"/>
    </row>
    <row r="30" spans="2:16" ht="20.100000000000001" customHeight="1" outlineLevel="1" x14ac:dyDescent="0.25">
      <c r="B30" s="215" t="s">
        <v>37</v>
      </c>
      <c r="C30" s="249" t="s">
        <v>38</v>
      </c>
      <c r="D30" s="249"/>
      <c r="E30" s="249"/>
      <c r="F30" s="217"/>
      <c r="G30" s="217"/>
      <c r="H30" s="217"/>
      <c r="I30" s="217"/>
      <c r="J30" s="220"/>
      <c r="K30" s="218"/>
      <c r="L30" s="242"/>
      <c r="O30" s="72"/>
      <c r="P30" s="72"/>
    </row>
    <row r="31" spans="2:16" s="49" customFormat="1" ht="52.5" customHeight="1" outlineLevel="1" x14ac:dyDescent="0.25">
      <c r="B31" s="262" t="s">
        <v>39</v>
      </c>
      <c r="C31" s="263" t="str">
        <f>VLOOKUP(B31,'PLAN SINTÉTICA - VALORES'!$B$31:$C$40,2,0)</f>
        <v>AUXILIAR DE ESCRITORIO - HORISTA</v>
      </c>
      <c r="D31" s="264" t="s">
        <v>20</v>
      </c>
      <c r="E31" s="296" t="s">
        <v>386</v>
      </c>
      <c r="F31" s="266"/>
      <c r="G31" s="266"/>
      <c r="H31" s="266"/>
      <c r="I31" s="267"/>
      <c r="J31" s="268"/>
      <c r="K31" s="269"/>
      <c r="L31" s="269"/>
      <c r="M31" s="232"/>
      <c r="O31" s="82"/>
      <c r="P31" s="82"/>
    </row>
    <row r="32" spans="2:16" s="230" customFormat="1" ht="52.5" customHeight="1" outlineLevel="1" x14ac:dyDescent="0.25">
      <c r="B32" s="270" t="s">
        <v>40</v>
      </c>
      <c r="C32" s="263" t="str">
        <f>VLOOKUP(B32,'PLAN SINTÉTICA - VALORES'!$B$31:$C$40,2,0)</f>
        <v>ENGENHEIRO CIVIL DE OBRA PLENO COM ENCARGOS COMPLEMENTARES - MENSALISTA</v>
      </c>
      <c r="D32" s="272" t="s">
        <v>20</v>
      </c>
      <c r="E32" s="296" t="s">
        <v>386</v>
      </c>
      <c r="F32" s="274"/>
      <c r="G32" s="274"/>
      <c r="H32" s="274"/>
      <c r="I32" s="275"/>
      <c r="J32" s="276"/>
      <c r="K32" s="277"/>
      <c r="L32" s="277"/>
      <c r="M32" s="232"/>
      <c r="O32" s="231"/>
      <c r="P32" s="231"/>
    </row>
    <row r="33" spans="2:16" s="49" customFormat="1" ht="52.5" customHeight="1" outlineLevel="1" x14ac:dyDescent="0.25">
      <c r="B33" s="270" t="s">
        <v>41</v>
      </c>
      <c r="C33" s="263" t="str">
        <f>VLOOKUP(B33,'PLAN SINTÉTICA - VALORES'!$B$31:$C$40,2,0)</f>
        <v>TÉCNICO EM SEGURANÇA DO TRABALHO - HORISTA</v>
      </c>
      <c r="D33" s="272" t="s">
        <v>20</v>
      </c>
      <c r="E33" s="296" t="s">
        <v>386</v>
      </c>
      <c r="F33" s="274"/>
      <c r="G33" s="274"/>
      <c r="H33" s="274"/>
      <c r="I33" s="275"/>
      <c r="J33" s="276"/>
      <c r="K33" s="277"/>
      <c r="L33" s="277"/>
      <c r="M33" s="232"/>
      <c r="O33" s="82"/>
      <c r="P33" s="82"/>
    </row>
    <row r="34" spans="2:16" s="49" customFormat="1" ht="52.5" customHeight="1" outlineLevel="1" x14ac:dyDescent="0.25">
      <c r="B34" s="270" t="s">
        <v>42</v>
      </c>
      <c r="C34" s="263" t="str">
        <f>VLOOKUP(B34,'PLAN SINTÉTICA - VALORES'!$B$31:$C$40,2,0)</f>
        <v>TÉCNICO EM MEIO-AMBIENTE (HORISTA) - SIMILAR TÉCNICO DE SEG. DO TRAB. - HORISTA</v>
      </c>
      <c r="D34" s="272" t="s">
        <v>20</v>
      </c>
      <c r="E34" s="296" t="s">
        <v>386</v>
      </c>
      <c r="F34" s="274"/>
      <c r="G34" s="274"/>
      <c r="H34" s="274"/>
      <c r="I34" s="275"/>
      <c r="J34" s="276"/>
      <c r="K34" s="277"/>
      <c r="L34" s="277"/>
      <c r="M34" s="232"/>
      <c r="O34" s="82"/>
      <c r="P34" s="82"/>
    </row>
    <row r="35" spans="2:16" s="49" customFormat="1" ht="52.5" customHeight="1" outlineLevel="1" x14ac:dyDescent="0.25">
      <c r="B35" s="270" t="s">
        <v>43</v>
      </c>
      <c r="C35" s="263" t="str">
        <f>VLOOKUP(B35,'PLAN SINTÉTICA - VALORES'!$B$31:$C$40,2,0)</f>
        <v>SUPERVISOR DE MANUTENÇÃO ELÉTRICA (HORISTA) - SIMILAR TECNICO DE EDIFICAÇÕES</v>
      </c>
      <c r="D35" s="272" t="s">
        <v>20</v>
      </c>
      <c r="E35" s="296" t="s">
        <v>386</v>
      </c>
      <c r="F35" s="274"/>
      <c r="G35" s="274"/>
      <c r="H35" s="274"/>
      <c r="I35" s="275"/>
      <c r="J35" s="276"/>
      <c r="K35" s="277"/>
      <c r="L35" s="277"/>
      <c r="M35" s="232"/>
      <c r="O35" s="82"/>
      <c r="P35" s="82"/>
    </row>
    <row r="36" spans="2:16" s="49" customFormat="1" ht="52.5" customHeight="1" outlineLevel="1" x14ac:dyDescent="0.25">
      <c r="B36" s="270" t="s">
        <v>44</v>
      </c>
      <c r="C36" s="263" t="str">
        <f>VLOOKUP(B36,'PLAN SINTÉTICA - VALORES'!$B$31:$C$40,2,0)</f>
        <v>SUPERVISOR DE MANUTENÇÃO MECÂNICA (HORISTA) - SIMILAR TECNICO DE EDIFICAÇÕES</v>
      </c>
      <c r="D36" s="272" t="s">
        <v>20</v>
      </c>
      <c r="E36" s="296" t="s">
        <v>386</v>
      </c>
      <c r="F36" s="274"/>
      <c r="G36" s="274"/>
      <c r="H36" s="274"/>
      <c r="I36" s="275"/>
      <c r="J36" s="276"/>
      <c r="K36" s="277"/>
      <c r="L36" s="277"/>
      <c r="M36" s="232"/>
      <c r="O36" s="82"/>
      <c r="P36" s="82"/>
    </row>
    <row r="37" spans="2:16" s="49" customFormat="1" ht="52.5" customHeight="1" outlineLevel="1" x14ac:dyDescent="0.25">
      <c r="B37" s="270" t="s">
        <v>45</v>
      </c>
      <c r="C37" s="263" t="str">
        <f>VLOOKUP(B37,'PLAN SINTÉTICA - VALORES'!$B$31:$C$40,2,0)</f>
        <v>SUPERVISOR DE MANUTENÇÃO CIVIL (HORISTA) - SIMILAR TECNICO DE EDIFICAÇÕES</v>
      </c>
      <c r="D37" s="272" t="s">
        <v>20</v>
      </c>
      <c r="E37" s="296" t="s">
        <v>386</v>
      </c>
      <c r="F37" s="274"/>
      <c r="G37" s="274"/>
      <c r="H37" s="274"/>
      <c r="I37" s="275"/>
      <c r="J37" s="276"/>
      <c r="K37" s="277"/>
      <c r="L37" s="277"/>
      <c r="M37" s="232"/>
      <c r="O37" s="82"/>
      <c r="P37" s="82"/>
    </row>
    <row r="38" spans="2:16" s="228" customFormat="1" ht="52.5" customHeight="1" outlineLevel="1" x14ac:dyDescent="0.25">
      <c r="B38" s="270" t="s">
        <v>46</v>
      </c>
      <c r="C38" s="263" t="str">
        <f>VLOOKUP(B38,'PLAN SINTÉTICA - VALORES'!$B$31:$C$40,2,0)</f>
        <v>ANALISTA DE PLANEJAMENTO (CURSO SUPERIOR - LOGÍSTICA, ENG PRODUÇÃO, ÁREAS AFINS) - MENSALISTA (SIMILAR ENG. CIVIL JUNIOR)</v>
      </c>
      <c r="D38" s="272" t="s">
        <v>20</v>
      </c>
      <c r="E38" s="296" t="s">
        <v>386</v>
      </c>
      <c r="F38" s="274"/>
      <c r="G38" s="274"/>
      <c r="H38" s="274"/>
      <c r="I38" s="275"/>
      <c r="J38" s="276"/>
      <c r="K38" s="277"/>
      <c r="L38" s="277"/>
      <c r="M38" s="232"/>
      <c r="O38" s="229"/>
      <c r="P38" s="229"/>
    </row>
    <row r="39" spans="2:16" s="228" customFormat="1" ht="52.5" customHeight="1" outlineLevel="1" x14ac:dyDescent="0.25">
      <c r="B39" s="270" t="s">
        <v>47</v>
      </c>
      <c r="C39" s="263" t="str">
        <f>VLOOKUP(B39,'PLAN SINTÉTICA - VALORES'!$B$31:$C$40,2,0)</f>
        <v>ENCARREGADO GERAL DE OBRAS COM ENCARGOS COMPLEMENTARES - HORISTA</v>
      </c>
      <c r="D39" s="272" t="s">
        <v>20</v>
      </c>
      <c r="E39" s="296" t="s">
        <v>386</v>
      </c>
      <c r="F39" s="274"/>
      <c r="G39" s="274"/>
      <c r="H39" s="274"/>
      <c r="I39" s="275"/>
      <c r="J39" s="276"/>
      <c r="K39" s="277"/>
      <c r="L39" s="277"/>
      <c r="M39" s="232"/>
      <c r="O39" s="229"/>
      <c r="P39" s="229"/>
    </row>
    <row r="40" spans="2:16" s="49" customFormat="1" ht="52.5" customHeight="1" outlineLevel="1" x14ac:dyDescent="0.25">
      <c r="B40" s="270" t="s">
        <v>444</v>
      </c>
      <c r="C40" s="263" t="str">
        <f>VLOOKUP(B40,'PLAN SINTÉTICA - VALORES'!$B$31:$C$40,2,0)</f>
        <v>CONSULTORIA TÉCNICA EM DISCIPLINA (ELÉTRICA) - SIMILAR ENG ELETRICISTA OU MECÂNICO - HORISTA</v>
      </c>
      <c r="D40" s="272" t="s">
        <v>113</v>
      </c>
      <c r="E40" s="296" t="s">
        <v>386</v>
      </c>
      <c r="F40" s="274"/>
      <c r="G40" s="274"/>
      <c r="H40" s="274"/>
      <c r="I40" s="275"/>
      <c r="J40" s="276"/>
      <c r="K40" s="277"/>
      <c r="L40" s="277"/>
      <c r="M40" s="232"/>
      <c r="O40" s="82"/>
      <c r="P40" s="82"/>
    </row>
    <row r="41" spans="2:16" outlineLevel="1" x14ac:dyDescent="0.25">
      <c r="B41" s="90"/>
      <c r="C41" s="89"/>
      <c r="D41" s="83"/>
      <c r="E41" s="83"/>
      <c r="F41" s="89"/>
      <c r="G41" s="89"/>
      <c r="H41" s="89"/>
      <c r="I41" s="86"/>
      <c r="J41" s="89"/>
      <c r="K41" s="88"/>
      <c r="L41" s="89"/>
      <c r="O41" s="72"/>
      <c r="P41" s="72"/>
    </row>
    <row r="42" spans="2:16" ht="39" customHeight="1" x14ac:dyDescent="0.25">
      <c r="B42" s="223" t="s">
        <v>48</v>
      </c>
      <c r="C42" s="250" t="s">
        <v>49</v>
      </c>
      <c r="D42" s="250"/>
      <c r="E42" s="250"/>
      <c r="F42" s="224"/>
      <c r="G42" s="224"/>
      <c r="H42" s="224"/>
      <c r="I42" s="224"/>
      <c r="J42" s="225"/>
      <c r="K42" s="226"/>
      <c r="L42" s="226"/>
      <c r="O42" s="72"/>
      <c r="P42" s="72"/>
    </row>
    <row r="43" spans="2:16" s="49" customFormat="1" ht="65.099999999999994" customHeight="1" outlineLevel="1" x14ac:dyDescent="0.25">
      <c r="B43" s="262" t="s">
        <v>50</v>
      </c>
      <c r="C43" s="263" t="str">
        <f>VLOOKUP(B43,'PLAN SINTÉTICA - VALORES'!$B$43:$C$100,2,0)</f>
        <v>LOCAÇÃO DE BETONEIRA CAPACIDADE NOMINAL 400 L, CAPACIDADE DE MISTURA 310 L, MOTOR A DIESEL POTÊNCIA 5,0 HP, SEM CARREGADOR</v>
      </c>
      <c r="D43" s="264" t="str">
        <f>VLOOKUP(B43,'PLAN SINTÉTICA - VALORES'!$B$43:$D$100,3,0)</f>
        <v>h</v>
      </c>
      <c r="E43" s="296" t="s">
        <v>387</v>
      </c>
      <c r="F43" s="266"/>
      <c r="G43" s="266"/>
      <c r="H43" s="266"/>
      <c r="I43" s="267"/>
      <c r="J43" s="268"/>
      <c r="K43" s="269"/>
      <c r="L43" s="269"/>
      <c r="O43" s="82"/>
      <c r="P43" s="82"/>
    </row>
    <row r="44" spans="2:16" s="49" customFormat="1" ht="65.099999999999994" customHeight="1" outlineLevel="1" x14ac:dyDescent="0.25">
      <c r="B44" s="270" t="s">
        <v>51</v>
      </c>
      <c r="C44" s="263" t="str">
        <f>VLOOKUP(B44,'PLAN SINTÉTICA - VALORES'!$B$43:$C$100,2,0)</f>
        <v>LOCAÇÃO DE BETONEIRA CAPACIDADE NOMINAL DE 600 L, CAPACIDADE DE MISTURA 360 L, MOTOR ELÉTRICO TRIFÁSICO POTÊNCIA DE 4 CV, SEM CARREGADOR</v>
      </c>
      <c r="D44" s="264" t="str">
        <f>VLOOKUP(B44,'PLAN SINTÉTICA - VALORES'!$B$43:$D$100,3,0)</f>
        <v>h</v>
      </c>
      <c r="E44" s="296" t="s">
        <v>387</v>
      </c>
      <c r="F44" s="274"/>
      <c r="G44" s="274"/>
      <c r="H44" s="274"/>
      <c r="I44" s="275"/>
      <c r="J44" s="276"/>
      <c r="K44" s="277"/>
      <c r="L44" s="277"/>
      <c r="O44" s="82"/>
      <c r="P44" s="82"/>
    </row>
    <row r="45" spans="2:16" s="49" customFormat="1" ht="65.099999999999994" customHeight="1" outlineLevel="1" x14ac:dyDescent="0.25">
      <c r="B45" s="270" t="s">
        <v>52</v>
      </c>
      <c r="C45" s="263" t="str">
        <f>VLOOKUP(B45,'PLAN SINTÉTICA - VALORES'!$B$43:$C$100,2,0)</f>
        <v>FURADEIRA MANUAL DE IMPACTO BOSCH 750 W OU SIMILAR - FORNECIMENTO</v>
      </c>
      <c r="D45" s="264" t="str">
        <f>VLOOKUP(B45,'PLAN SINTÉTICA - VALORES'!$B$43:$D$100,3,0)</f>
        <v>und</v>
      </c>
      <c r="E45" s="296" t="s">
        <v>388</v>
      </c>
      <c r="F45" s="274"/>
      <c r="G45" s="274"/>
      <c r="H45" s="274"/>
      <c r="I45" s="275"/>
      <c r="J45" s="276"/>
      <c r="K45" s="277"/>
      <c r="L45" s="277"/>
      <c r="O45" s="82"/>
      <c r="P45" s="82"/>
    </row>
    <row r="46" spans="2:16" s="49" customFormat="1" ht="65.099999999999994" customHeight="1" outlineLevel="1" x14ac:dyDescent="0.25">
      <c r="B46" s="270" t="s">
        <v>53</v>
      </c>
      <c r="C46" s="263" t="str">
        <f>VLOOKUP(B46,'PLAN SINTÉTICA - VALORES'!$B$43:$C$100,2,0)</f>
        <v>SERRA MÁRMORE MANUAL, CORTE ATÉ 100 MM (MODELO MAKITA) - FORNECIMENTO</v>
      </c>
      <c r="D46" s="264" t="str">
        <f>VLOOKUP(B46,'PLAN SINTÉTICA - VALORES'!$B$43:$D$100,3,0)</f>
        <v>und</v>
      </c>
      <c r="E46" s="296" t="s">
        <v>388</v>
      </c>
      <c r="F46" s="274"/>
      <c r="G46" s="274"/>
      <c r="H46" s="274"/>
      <c r="I46" s="275"/>
      <c r="J46" s="276"/>
      <c r="K46" s="277"/>
      <c r="L46" s="277"/>
      <c r="O46" s="82"/>
      <c r="P46" s="82"/>
    </row>
    <row r="47" spans="2:16" s="49" customFormat="1" ht="65.099999999999994" customHeight="1" outlineLevel="1" x14ac:dyDescent="0.25">
      <c r="B47" s="270" t="s">
        <v>54</v>
      </c>
      <c r="C47" s="263" t="str">
        <f>VLOOKUP(B47,'PLAN SINTÉTICA - VALORES'!$B$43:$C$100,2,0)</f>
        <v>SERRA MÁRMORE MANUAL, CORTE ATÉ 180 MM (MODELO MAKITÃO) - FORNECIMENTO</v>
      </c>
      <c r="D47" s="264" t="str">
        <f>VLOOKUP(B47,'PLAN SINTÉTICA - VALORES'!$B$43:$D$100,3,0)</f>
        <v>und</v>
      </c>
      <c r="E47" s="296" t="s">
        <v>388</v>
      </c>
      <c r="F47" s="274"/>
      <c r="G47" s="274"/>
      <c r="H47" s="274"/>
      <c r="I47" s="275"/>
      <c r="J47" s="276"/>
      <c r="K47" s="277"/>
      <c r="L47" s="277"/>
      <c r="O47" s="82"/>
      <c r="P47" s="82"/>
    </row>
    <row r="48" spans="2:16" s="49" customFormat="1" ht="65.099999999999994" customHeight="1" outlineLevel="1" x14ac:dyDescent="0.25">
      <c r="B48" s="270" t="s">
        <v>55</v>
      </c>
      <c r="C48" s="263" t="str">
        <f>VLOOKUP(B48,'PLAN SINTÉTICA - VALORES'!$B$43:$C$100,2,0)</f>
        <v>SERRA CIRCULAR PROFESSIONAL BOSCH GKS 150 1500W OU SIMILAR - FORNECIMENTO</v>
      </c>
      <c r="D48" s="264" t="str">
        <f>VLOOKUP(B48,'PLAN SINTÉTICA - VALORES'!$B$43:$D$100,3,0)</f>
        <v>und</v>
      </c>
      <c r="E48" s="296" t="s">
        <v>388</v>
      </c>
      <c r="F48" s="274"/>
      <c r="G48" s="274"/>
      <c r="H48" s="274"/>
      <c r="I48" s="275"/>
      <c r="J48" s="276"/>
      <c r="K48" s="277"/>
      <c r="L48" s="277"/>
      <c r="O48" s="82"/>
      <c r="P48" s="82"/>
    </row>
    <row r="49" spans="2:16" s="49" customFormat="1" ht="65.099999999999994" customHeight="1" outlineLevel="1" x14ac:dyDescent="0.25">
      <c r="B49" s="270" t="s">
        <v>56</v>
      </c>
      <c r="C49" s="263" t="str">
        <f>VLOOKUP(B49,'PLAN SINTÉTICA - VALORES'!$B$43:$C$100,2,0)</f>
        <v>LOCAÇÃO DE MAQUINA DE SOLDA 500 A, ACOPLADA A MOTOR A DIESEL</v>
      </c>
      <c r="D49" s="264" t="str">
        <f>VLOOKUP(B49,'PLAN SINTÉTICA - VALORES'!$B$43:$D$100,3,0)</f>
        <v>h</v>
      </c>
      <c r="E49" s="296" t="s">
        <v>387</v>
      </c>
      <c r="F49" s="274"/>
      <c r="G49" s="274"/>
      <c r="H49" s="274"/>
      <c r="I49" s="275"/>
      <c r="J49" s="276"/>
      <c r="K49" s="277"/>
      <c r="L49" s="277"/>
      <c r="O49" s="82"/>
      <c r="P49" s="82"/>
    </row>
    <row r="50" spans="2:16" s="49" customFormat="1" ht="65.099999999999994" customHeight="1" outlineLevel="1" x14ac:dyDescent="0.25">
      <c r="B50" s="270" t="s">
        <v>57</v>
      </c>
      <c r="C50" s="263" t="str">
        <f>VLOOKUP(B50,'PLAN SINTÉTICA - VALORES'!$B$43:$C$100,2,0)</f>
        <v>LOCAÇÃO DE MARTELETE ROMPEDOR 33 KG ATLAS COPO TEX32PS</v>
      </c>
      <c r="D50" s="264" t="str">
        <f>VLOOKUP(B50,'PLAN SINTÉTICA - VALORES'!$B$43:$D$100,3,0)</f>
        <v>h</v>
      </c>
      <c r="E50" s="296" t="s">
        <v>387</v>
      </c>
      <c r="F50" s="274"/>
      <c r="G50" s="274"/>
      <c r="H50" s="274"/>
      <c r="I50" s="275"/>
      <c r="J50" s="276"/>
      <c r="K50" s="277"/>
      <c r="L50" s="277"/>
      <c r="O50" s="82"/>
      <c r="P50" s="82"/>
    </row>
    <row r="51" spans="2:16" ht="65.099999999999994" customHeight="1" outlineLevel="1" x14ac:dyDescent="0.25">
      <c r="B51" s="270" t="s">
        <v>58</v>
      </c>
      <c r="C51" s="263" t="str">
        <f>VLOOKUP(B51,'PLAN SINTÉTICA - VALORES'!$B$43:$C$100,2,0)</f>
        <v>LOCAÇÃO DE MARTELETE ROMPEDOR ELÉTRICO, 220 V, 16 KG</v>
      </c>
      <c r="D51" s="264" t="str">
        <f>VLOOKUP(B51,'PLAN SINTÉTICA - VALORES'!$B$43:$D$100,3,0)</f>
        <v>h</v>
      </c>
      <c r="E51" s="296" t="s">
        <v>387</v>
      </c>
      <c r="F51" s="274"/>
      <c r="G51" s="274"/>
      <c r="H51" s="274"/>
      <c r="I51" s="275"/>
      <c r="J51" s="276"/>
      <c r="K51" s="277"/>
      <c r="L51" s="277"/>
      <c r="O51" s="72"/>
      <c r="P51" s="72"/>
    </row>
    <row r="52" spans="2:16" ht="65.099999999999994" customHeight="1" outlineLevel="1" collapsed="1" x14ac:dyDescent="0.25">
      <c r="B52" s="270" t="s">
        <v>59</v>
      </c>
      <c r="C52" s="263" t="str">
        <f>VLOOKUP(B52,'PLAN SINTÉTICA - VALORES'!$B$43:$C$100,2,0)</f>
        <v>ALUGUEL DE PLATAFORMA AÉREA, ALCANCE HORIZONTAL= 22,86 m, ALTURA DE TRABALHO- 38,38 m E CAPACIDADE DE CARGA= 227 KG, MODELO 1200 SJP, DA MILLS SOLARIS OU SIMILAR;</v>
      </c>
      <c r="D52" s="264" t="str">
        <f>VLOOKUP(B52,'PLAN SINTÉTICA - VALORES'!$B$43:$D$100,3,0)</f>
        <v>mês</v>
      </c>
      <c r="E52" s="296" t="s">
        <v>390</v>
      </c>
      <c r="F52" s="274"/>
      <c r="G52" s="274"/>
      <c r="H52" s="274"/>
      <c r="I52" s="275"/>
      <c r="J52" s="276"/>
      <c r="K52" s="277"/>
      <c r="L52" s="277"/>
      <c r="O52" s="72"/>
      <c r="P52" s="72"/>
    </row>
    <row r="53" spans="2:16" s="49" customFormat="1" ht="65.099999999999994" customHeight="1" outlineLevel="1" x14ac:dyDescent="0.25">
      <c r="B53" s="270" t="s">
        <v>60</v>
      </c>
      <c r="C53" s="263" t="str">
        <f>VLOOKUP(B53,'PLAN SINTÉTICA - VALORES'!$B$43:$C$100,2,0)</f>
        <v>LOCAÇÃO DE PLATAFORMA ELEVATÓRIA TIPO TESOURA</v>
      </c>
      <c r="D53" s="264" t="str">
        <f>VLOOKUP(B53,'PLAN SINTÉTICA - VALORES'!$B$43:$D$100,3,0)</f>
        <v>mês</v>
      </c>
      <c r="E53" s="296" t="s">
        <v>390</v>
      </c>
      <c r="F53" s="274"/>
      <c r="G53" s="274"/>
      <c r="H53" s="274"/>
      <c r="I53" s="275"/>
      <c r="J53" s="276"/>
      <c r="K53" s="277"/>
      <c r="L53" s="277"/>
      <c r="O53" s="82"/>
      <c r="P53" s="82"/>
    </row>
    <row r="54" spans="2:16" s="49" customFormat="1" ht="65.099999999999994" customHeight="1" outlineLevel="1" x14ac:dyDescent="0.25">
      <c r="B54" s="270" t="s">
        <v>61</v>
      </c>
      <c r="C54" s="263" t="str">
        <f>VLOOKUP(B54,'PLAN SINTÉTICA - VALORES'!$B$43:$C$100,2,0)</f>
        <v>ALUGUEL MENSAL DE ESMERILHADEIRA BOSCH 1322 OU SIMILAR</v>
      </c>
      <c r="D54" s="264" t="str">
        <f>VLOOKUP(B54,'PLAN SINTÉTICA - VALORES'!$B$43:$D$100,3,0)</f>
        <v>dia</v>
      </c>
      <c r="E54" s="296" t="s">
        <v>390</v>
      </c>
      <c r="F54" s="274"/>
      <c r="G54" s="274"/>
      <c r="H54" s="274"/>
      <c r="I54" s="275"/>
      <c r="J54" s="276"/>
      <c r="K54" s="277"/>
      <c r="L54" s="277"/>
      <c r="O54" s="82"/>
      <c r="P54" s="82"/>
    </row>
    <row r="55" spans="2:16" s="49" customFormat="1" ht="65.099999999999994" customHeight="1" outlineLevel="1" x14ac:dyDescent="0.25">
      <c r="B55" s="270" t="s">
        <v>62</v>
      </c>
      <c r="C55" s="263" t="str">
        <f>VLOOKUP(B55,'PLAN SINTÉTICA - VALORES'!$B$43:$C$100,2,0)</f>
        <v>ALUGUEL DE MÁQUINA POLICORTE PARA ASFALTO/PISO DE CONCRETO, QUE UTILIZA DISCO diaMANTADO diaM 350 mm (NÃO INCLUI O DISCO)</v>
      </c>
      <c r="D55" s="264" t="str">
        <f>VLOOKUP(B55,'PLAN SINTÉTICA - VALORES'!$B$43:$D$100,3,0)</f>
        <v>dia</v>
      </c>
      <c r="E55" s="296" t="s">
        <v>389</v>
      </c>
      <c r="F55" s="274"/>
      <c r="G55" s="274"/>
      <c r="H55" s="274"/>
      <c r="I55" s="275"/>
      <c r="J55" s="276"/>
      <c r="K55" s="277"/>
      <c r="L55" s="277"/>
      <c r="O55" s="82"/>
      <c r="P55" s="82"/>
    </row>
    <row r="56" spans="2:16" s="49" customFormat="1" ht="65.099999999999994" customHeight="1" outlineLevel="1" x14ac:dyDescent="0.25">
      <c r="B56" s="270" t="s">
        <v>63</v>
      </c>
      <c r="C56" s="263" t="str">
        <f>VLOOKUP(B56,'PLAN SINTÉTICA - VALORES'!$B$43:$C$100,2,0)</f>
        <v>LOCAÇÃO DE EMPILHADEIRA HYSTER XL2 4 tn TORRE 4,5m 82CV</v>
      </c>
      <c r="D56" s="264" t="str">
        <f>VLOOKUP(B56,'PLAN SINTÉTICA - VALORES'!$B$43:$D$100,3,0)</f>
        <v>h</v>
      </c>
      <c r="E56" s="296" t="s">
        <v>391</v>
      </c>
      <c r="F56" s="274"/>
      <c r="G56" s="274"/>
      <c r="H56" s="274"/>
      <c r="I56" s="275"/>
      <c r="J56" s="276"/>
      <c r="K56" s="277"/>
      <c r="L56" s="277"/>
      <c r="O56" s="82"/>
      <c r="P56" s="82"/>
    </row>
    <row r="57" spans="2:16" s="49" customFormat="1" ht="76.5" customHeight="1" outlineLevel="1" x14ac:dyDescent="0.25">
      <c r="B57" s="270" t="s">
        <v>64</v>
      </c>
      <c r="C57" s="263" t="str">
        <f>VLOOKUP(B57,'PLAN SINTÉTICA - VALORES'!$B$43:$C$100,2,0)</f>
        <v>LOCAÇÃO DE GUINDAUTO HIDRÁULICO VEICULAR TIPO MUNCK CAPACIDADE DE 15T, ALCANCE DA LANÇA 20 M, INCL OPERADOR, COMBUSTÍVEL, MANUTENÇÃO E ACESSÓRIOS PARA SERVIÇOS ELÉTRICOS E IÇAMENTO DE CARGAS (CINTAS, CESTA DUPLA, CABOS, APOIOS DE MADEIRA, ENTRE OUTROS) - HORA PRODUTIVA</v>
      </c>
      <c r="D57" s="264" t="str">
        <f>VLOOKUP(B57,'PLAN SINTÉTICA - VALORES'!$B$43:$D$100,3,0)</f>
        <v>Mês</v>
      </c>
      <c r="E57" s="296" t="s">
        <v>390</v>
      </c>
      <c r="F57" s="274"/>
      <c r="G57" s="274"/>
      <c r="H57" s="274"/>
      <c r="I57" s="275"/>
      <c r="J57" s="276"/>
      <c r="K57" s="277"/>
      <c r="L57" s="277"/>
      <c r="O57" s="82"/>
      <c r="P57" s="82"/>
    </row>
    <row r="58" spans="2:16" s="49" customFormat="1" ht="76.5" customHeight="1" outlineLevel="1" x14ac:dyDescent="0.25">
      <c r="B58" s="270" t="s">
        <v>65</v>
      </c>
      <c r="C58" s="263" t="str">
        <f>VLOOKUP(B58,'PLAN SINTÉTICA - VALORES'!$B$43:$C$100,2,0)</f>
        <v>LOCAÇÃO DE GUINDAUTO HIDRÁULICO VEICULAR TIPO MUNCK CAPACIDADE DE 10T, ALCANCE DA LANÇA 15 M, INCL OPERADOR, COMBUSTÍVEL, MANUTENÇÃO E ACESSÓRIOS PARA SERVIÇOS ELÉTRICOS (CINTAS, CESTA DUPLA, CABOS, APOIOS DE MADEIRA, ENTRE OUTROS) - HORA PRODUTIVA</v>
      </c>
      <c r="D58" s="264" t="str">
        <f>VLOOKUP(B58,'PLAN SINTÉTICA - VALORES'!$B$43:$D$100,3,0)</f>
        <v>dia</v>
      </c>
      <c r="E58" s="296" t="s">
        <v>390</v>
      </c>
      <c r="F58" s="274"/>
      <c r="G58" s="274"/>
      <c r="H58" s="274"/>
      <c r="I58" s="275"/>
      <c r="J58" s="276"/>
      <c r="K58" s="277"/>
      <c r="L58" s="277"/>
      <c r="O58" s="82"/>
      <c r="P58" s="82"/>
    </row>
    <row r="59" spans="2:16" s="49" customFormat="1" ht="65.099999999999994" customHeight="1" outlineLevel="1" x14ac:dyDescent="0.25">
      <c r="B59" s="270" t="s">
        <v>66</v>
      </c>
      <c r="C59" s="263" t="str">
        <f>VLOOKUP(B59,'PLAN SINTÉTICA - VALORES'!$B$43:$C$100,2,0)</f>
        <v>LOCAÇÃO DE GUINDASTE HIDRÁULICO AUTOPROPELIDO, COM LANÇA TELESCÓPICA 28,80 M, CAPACIDADE MÁXIMA 30 T, POTÊNCIA 97 KW, TRAÇÃO 4 X 4 - INCLUI MOB/DESMOBCOM OPERADOR</v>
      </c>
      <c r="D59" s="264" t="str">
        <f>VLOOKUP(B59,'PLAN SINTÉTICA - VALORES'!$B$43:$D$100,3,0)</f>
        <v>dia</v>
      </c>
      <c r="E59" s="296" t="s">
        <v>392</v>
      </c>
      <c r="F59" s="274"/>
      <c r="G59" s="274"/>
      <c r="H59" s="274"/>
      <c r="I59" s="275"/>
      <c r="J59" s="276"/>
      <c r="K59" s="277"/>
      <c r="L59" s="277"/>
      <c r="O59" s="82"/>
      <c r="P59" s="82"/>
    </row>
    <row r="60" spans="2:16" s="49" customFormat="1" ht="65.099999999999994" customHeight="1" outlineLevel="1" x14ac:dyDescent="0.25">
      <c r="B60" s="270" t="s">
        <v>67</v>
      </c>
      <c r="C60" s="263" t="str">
        <f>VLOOKUP(B60,'PLAN SINTÉTICA - VALORES'!$B$43:$C$100,2,0)</f>
        <v>LOCAÇÃO DE GUINDASTE HIDRÁULICO AUTOPROPELIDO, COM LANÇA TELESCÓPICA 40 M, CAPACIDADE MÁXIMA 60 T, POTÊNCIA 260 KW - INCLUI MOB/DESMOB COM OPERADOR</v>
      </c>
      <c r="D60" s="264" t="str">
        <f>VLOOKUP(B60,'PLAN SINTÉTICA - VALORES'!$B$43:$D$100,3,0)</f>
        <v>dia</v>
      </c>
      <c r="E60" s="296" t="s">
        <v>392</v>
      </c>
      <c r="F60" s="274"/>
      <c r="G60" s="274"/>
      <c r="H60" s="274"/>
      <c r="I60" s="275"/>
      <c r="J60" s="276"/>
      <c r="K60" s="277"/>
      <c r="L60" s="277"/>
      <c r="O60" s="82"/>
      <c r="P60" s="82"/>
    </row>
    <row r="61" spans="2:16" s="49" customFormat="1" ht="65.099999999999994" customHeight="1" outlineLevel="1" x14ac:dyDescent="0.25">
      <c r="B61" s="270" t="s">
        <v>68</v>
      </c>
      <c r="C61" s="263" t="str">
        <f>VLOOKUP(B61,'PLAN SINTÉTICA - VALORES'!$B$43:$C$100,2,0)</f>
        <v>LOCAÇÃO DE GUINDASTE HIDRÁULICO AUTOPROPELIDO, COM LANÇA TELESCÓPICA 50 M, CAPAC MAXIMA 110 T, POTENCIA 350 KW, TRACAO 10 X 6 - CHP DIURNO. AF_03/2016 . - INLCUI MOB/DESMOB COM OPERADOR</v>
      </c>
      <c r="D61" s="264" t="str">
        <f>VLOOKUP(B61,'PLAN SINTÉTICA - VALORES'!$B$43:$D$100,3,0)</f>
        <v>dia</v>
      </c>
      <c r="E61" s="296" t="s">
        <v>392</v>
      </c>
      <c r="F61" s="274"/>
      <c r="G61" s="274"/>
      <c r="H61" s="274"/>
      <c r="I61" s="275"/>
      <c r="J61" s="276"/>
      <c r="K61" s="277"/>
      <c r="L61" s="277"/>
      <c r="O61" s="82"/>
      <c r="P61" s="82"/>
    </row>
    <row r="62" spans="2:16" s="49" customFormat="1" ht="65.099999999999994" customHeight="1" outlineLevel="1" x14ac:dyDescent="0.25">
      <c r="B62" s="270" t="s">
        <v>69</v>
      </c>
      <c r="C62" s="263" t="str">
        <f>VLOOKUP(B62,'PLAN SINTÉTICA - VALORES'!$B$43:$C$100,2,0)</f>
        <v>LOCAÇÃO DE GUINDASTE HIDRÁULICO AUTOPROPELIDO, COM LANÇA TELESCÓPICA , CAPACIDADE MÁXIMA 120 T. - INCLUI MOB/DESMOB COM OPERADOR</v>
      </c>
      <c r="D62" s="264" t="str">
        <f>VLOOKUP(B62,'PLAN SINTÉTICA - VALORES'!$B$43:$D$100,3,0)</f>
        <v>dia</v>
      </c>
      <c r="E62" s="296" t="s">
        <v>392</v>
      </c>
      <c r="F62" s="274"/>
      <c r="G62" s="274"/>
      <c r="H62" s="274"/>
      <c r="I62" s="275"/>
      <c r="J62" s="276"/>
      <c r="K62" s="277"/>
      <c r="L62" s="277"/>
      <c r="O62" s="82"/>
      <c r="P62" s="82"/>
    </row>
    <row r="63" spans="2:16" s="49" customFormat="1" ht="65.099999999999994" customHeight="1" outlineLevel="1" x14ac:dyDescent="0.25">
      <c r="B63" s="270" t="s">
        <v>70</v>
      </c>
      <c r="C63" s="263" t="str">
        <f>VLOOKUP(B63,'PLAN SINTÉTICA - VALORES'!$B$43:$C$100,2,0)</f>
        <v>LOCAÇÃO DE CONTEINER ALMOXARIFADO COM 12 METROS, COM AR CONDICIONADO</v>
      </c>
      <c r="D63" s="264" t="str">
        <f>VLOOKUP(B63,'PLAN SINTÉTICA - VALORES'!$B$43:$D$100,3,0)</f>
        <v>mês</v>
      </c>
      <c r="E63" s="296" t="s">
        <v>390</v>
      </c>
      <c r="F63" s="274"/>
      <c r="G63" s="274"/>
      <c r="H63" s="274"/>
      <c r="I63" s="275"/>
      <c r="J63" s="276"/>
      <c r="K63" s="277"/>
      <c r="L63" s="277"/>
      <c r="O63" s="82"/>
      <c r="P63" s="82"/>
    </row>
    <row r="64" spans="2:16" s="49" customFormat="1" ht="65.099999999999994" customHeight="1" outlineLevel="1" x14ac:dyDescent="0.25">
      <c r="B64" s="270" t="s">
        <v>71</v>
      </c>
      <c r="C64" s="263" t="str">
        <f>VLOOKUP(B64,'PLAN SINTÉTICA - VALORES'!$B$43:$C$100,2,0)</f>
        <v>LOCAÇÃO DE CONTEINER TIPO VESTIÁRIO COM ARMÁRIOS E CHUVEIROS - 12 metros</v>
      </c>
      <c r="D64" s="264" t="str">
        <f>VLOOKUP(B64,'PLAN SINTÉTICA - VALORES'!$B$43:$D$100,3,0)</f>
        <v>mês</v>
      </c>
      <c r="E64" s="296" t="s">
        <v>390</v>
      </c>
      <c r="F64" s="274"/>
      <c r="G64" s="274"/>
      <c r="H64" s="274"/>
      <c r="I64" s="275"/>
      <c r="J64" s="276"/>
      <c r="K64" s="277"/>
      <c r="L64" s="277"/>
      <c r="O64" s="82"/>
      <c r="P64" s="82"/>
    </row>
    <row r="65" spans="2:16" s="49" customFormat="1" ht="65.099999999999994" customHeight="1" outlineLevel="1" x14ac:dyDescent="0.25">
      <c r="B65" s="270" t="s">
        <v>72</v>
      </c>
      <c r="C65" s="263" t="str">
        <f>VLOOKUP(B65,'PLAN SINTÉTICA - VALORES'!$B$43:$C$100,2,0)</f>
        <v>LOCAÇÃO MENSAL DE MICRO-ÔNIBUS COM 28 LUGARES PARA TRANSPORTE DE FUNCIONÁRIOS, INCLUSIVE COMBUSTÍVEL E MOTORISTA</v>
      </c>
      <c r="D65" s="264" t="str">
        <f>VLOOKUP(B65,'PLAN SINTÉTICA - VALORES'!$B$43:$D$100,3,0)</f>
        <v>mês</v>
      </c>
      <c r="E65" s="296" t="s">
        <v>393</v>
      </c>
      <c r="F65" s="274"/>
      <c r="G65" s="274"/>
      <c r="H65" s="274"/>
      <c r="I65" s="275"/>
      <c r="J65" s="276"/>
      <c r="K65" s="277"/>
      <c r="L65" s="277"/>
      <c r="O65" s="82"/>
      <c r="P65" s="82"/>
    </row>
    <row r="66" spans="2:16" s="49" customFormat="1" ht="65.099999999999994" customHeight="1" outlineLevel="1" x14ac:dyDescent="0.25">
      <c r="B66" s="270" t="s">
        <v>73</v>
      </c>
      <c r="C66" s="263" t="str">
        <f>VLOOKUP(B66,'PLAN SINTÉTICA - VALORES'!$B$43:$C$100,2,0)</f>
        <v>RETROESCAVADEIRA SOBRE RODAS COM CARREGADEIRA, TRAÇÃO 4X2, POTÊNCIA LÍQ. 79 HP, CAÇAMBA CARREG. CAP. MÍN. 1 M3, CAÇAMBA RETRO CAP. 0,20 M3, PESO OPERACIONAL MÍN. 6.570 KG, PROFUNDIDADE ESCAVAÇÃO MÁX. 4,37 M - INCL MOB / DESMOB</v>
      </c>
      <c r="D66" s="264" t="str">
        <f>VLOOKUP(B66,'PLAN SINTÉTICA - VALORES'!$B$43:$D$100,3,0)</f>
        <v>h</v>
      </c>
      <c r="E66" s="296" t="s">
        <v>390</v>
      </c>
      <c r="F66" s="274"/>
      <c r="G66" s="274"/>
      <c r="H66" s="274"/>
      <c r="I66" s="275"/>
      <c r="J66" s="276"/>
      <c r="K66" s="277"/>
      <c r="L66" s="277"/>
      <c r="O66" s="82"/>
      <c r="P66" s="82"/>
    </row>
    <row r="67" spans="2:16" s="49" customFormat="1" ht="65.099999999999994" customHeight="1" outlineLevel="1" x14ac:dyDescent="0.25">
      <c r="B67" s="270" t="s">
        <v>74</v>
      </c>
      <c r="C67" s="263" t="str">
        <f>VLOOKUP(B67,'PLAN SINTÉTICA - VALORES'!$B$43:$C$100,2,0)</f>
        <v>LOCACAO - PICK UP 4x4 (DIESEL), 4 PORTAS, TIPO HILUX, INCLUINDO COMBUSTIVEL, REBOQUE E MANUTENÇÃO</v>
      </c>
      <c r="D67" s="264" t="str">
        <f>VLOOKUP(B67,'PLAN SINTÉTICA - VALORES'!$B$43:$D$100,3,0)</f>
        <v>mês</v>
      </c>
      <c r="E67" s="296" t="s">
        <v>396</v>
      </c>
      <c r="F67" s="274"/>
      <c r="G67" s="274"/>
      <c r="H67" s="274"/>
      <c r="I67" s="275"/>
      <c r="J67" s="276"/>
      <c r="K67" s="277"/>
      <c r="L67" s="277"/>
      <c r="O67" s="82"/>
      <c r="P67" s="82"/>
    </row>
    <row r="68" spans="2:16" s="49" customFormat="1" ht="65.099999999999994" customHeight="1" outlineLevel="1" collapsed="1" x14ac:dyDescent="0.25">
      <c r="B68" s="270" t="s">
        <v>75</v>
      </c>
      <c r="C68" s="263" t="str">
        <f>VLOOKUP(B68,'PLAN SINTÉTICA - VALORES'!$B$43:$C$100,2,0)</f>
        <v>MEGÔMETRO DIGITAL 10 KV - FORNECIMENTO</v>
      </c>
      <c r="D68" s="264" t="str">
        <f>VLOOKUP(B68,'PLAN SINTÉTICA - VALORES'!$B$43:$D$100,3,0)</f>
        <v>und</v>
      </c>
      <c r="E68" s="296" t="s">
        <v>391</v>
      </c>
      <c r="F68" s="274"/>
      <c r="G68" s="274"/>
      <c r="H68" s="274"/>
      <c r="I68" s="275"/>
      <c r="J68" s="276"/>
      <c r="K68" s="277"/>
      <c r="L68" s="277"/>
      <c r="O68" s="82"/>
      <c r="P68" s="82"/>
    </row>
    <row r="69" spans="2:16" s="49" customFormat="1" ht="65.099999999999994" customHeight="1" outlineLevel="1" x14ac:dyDescent="0.25">
      <c r="B69" s="270" t="s">
        <v>76</v>
      </c>
      <c r="C69" s="263" t="str">
        <f>VLOOKUP(B69,'PLAN SINTÉTICA - VALORES'!$B$43:$C$100,2,0)</f>
        <v>MULTIMEDIDOR 7KG7750-OAA01-OAA0, SIEMENS OU SIMILAR - FORNECIMENTO</v>
      </c>
      <c r="D69" s="264" t="str">
        <f>VLOOKUP(B69,'PLAN SINTÉTICA - VALORES'!$B$43:$D$100,3,0)</f>
        <v>und</v>
      </c>
      <c r="E69" s="296" t="s">
        <v>390</v>
      </c>
      <c r="F69" s="274"/>
      <c r="G69" s="274"/>
      <c r="H69" s="274"/>
      <c r="I69" s="275"/>
      <c r="J69" s="276"/>
      <c r="K69" s="277"/>
      <c r="L69" s="277"/>
      <c r="O69" s="82"/>
      <c r="P69" s="82"/>
    </row>
    <row r="70" spans="2:16" s="49" customFormat="1" ht="65.099999999999994" customHeight="1" outlineLevel="1" x14ac:dyDescent="0.25">
      <c r="B70" s="270" t="s">
        <v>77</v>
      </c>
      <c r="C70" s="263" t="str">
        <f>VLOOKUP(B70,'PLAN SINTÉTICA - VALORES'!$B$43:$C$100,2,0)</f>
        <v>TERROMÊTRO DIGITAL - FORNECIMENTO</v>
      </c>
      <c r="D70" s="264" t="str">
        <f>VLOOKUP(B70,'PLAN SINTÉTICA - VALORES'!$B$43:$D$100,3,0)</f>
        <v>und</v>
      </c>
      <c r="E70" s="296" t="s">
        <v>388</v>
      </c>
      <c r="F70" s="274"/>
      <c r="G70" s="274"/>
      <c r="H70" s="274"/>
      <c r="I70" s="275"/>
      <c r="J70" s="276"/>
      <c r="K70" s="277"/>
      <c r="L70" s="277"/>
      <c r="O70" s="82"/>
      <c r="P70" s="82"/>
    </row>
    <row r="71" spans="2:16" s="49" customFormat="1" ht="65.099999999999994" customHeight="1" outlineLevel="1" x14ac:dyDescent="0.25">
      <c r="B71" s="270" t="s">
        <v>78</v>
      </c>
      <c r="C71" s="263" t="str">
        <f>VLOOKUP(B71,'PLAN SINTÉTICA - VALORES'!$B$43:$C$100,2,0)</f>
        <v>VARA DE MANOPLA 2,70 M PARA CHAVE SECCIONADORA - FORNECIMENTO</v>
      </c>
      <c r="D71" s="264" t="str">
        <f>VLOOKUP(B71,'PLAN SINTÉTICA - VALORES'!$B$43:$D$100,3,0)</f>
        <v>und</v>
      </c>
      <c r="E71" s="296" t="s">
        <v>388</v>
      </c>
      <c r="F71" s="274"/>
      <c r="G71" s="274"/>
      <c r="H71" s="274"/>
      <c r="I71" s="275"/>
      <c r="J71" s="276"/>
      <c r="K71" s="277"/>
      <c r="L71" s="277"/>
      <c r="O71" s="82"/>
      <c r="P71" s="82"/>
    </row>
    <row r="72" spans="2:16" s="49" customFormat="1" ht="65.099999999999994" customHeight="1" outlineLevel="1" x14ac:dyDescent="0.25">
      <c r="B72" s="270" t="s">
        <v>79</v>
      </c>
      <c r="C72" s="263" t="str">
        <f>VLOOKUP(B72,'PLAN SINTÉTICA - VALORES'!$B$43:$C$100,2,0)</f>
        <v>DETECTOR DE ALTA TENSÃO EN61326-1, CISPR 11, EN61000, MINIPA EZHV OU SIMILAR - FORNECIMENTO</v>
      </c>
      <c r="D72" s="264" t="str">
        <f>VLOOKUP(B72,'PLAN SINTÉTICA - VALORES'!$B$43:$D$100,3,0)</f>
        <v>und</v>
      </c>
      <c r="E72" s="296" t="s">
        <v>388</v>
      </c>
      <c r="F72" s="274"/>
      <c r="G72" s="274"/>
      <c r="H72" s="274"/>
      <c r="I72" s="275"/>
      <c r="J72" s="276"/>
      <c r="K72" s="277"/>
      <c r="L72" s="277"/>
      <c r="O72" s="82"/>
      <c r="P72" s="82"/>
    </row>
    <row r="73" spans="2:16" s="49" customFormat="1" ht="65.099999999999994" customHeight="1" outlineLevel="1" x14ac:dyDescent="0.25">
      <c r="B73" s="270" t="s">
        <v>80</v>
      </c>
      <c r="C73" s="263" t="str">
        <f>VLOOKUP(B73,'PLAN SINTÉTICA - VALORES'!$B$43:$C$100,2,0)</f>
        <v>LOCAÇÃO DE COMPACTADOR DE SOLOS DE PERCUSSÃO (SOQUETE) COM MOTOR A GASOLINA 4 TEMPOS, POTÊNCIA 4 CV - CHP DIURNO. AF_08/2015</v>
      </c>
      <c r="D73" s="264" t="str">
        <f>VLOOKUP(B73,'PLAN SINTÉTICA - VALORES'!$B$43:$D$100,3,0)</f>
        <v>h</v>
      </c>
      <c r="E73" s="296" t="s">
        <v>388</v>
      </c>
      <c r="F73" s="274"/>
      <c r="G73" s="274"/>
      <c r="H73" s="274"/>
      <c r="I73" s="275"/>
      <c r="J73" s="276"/>
      <c r="K73" s="277"/>
      <c r="L73" s="277"/>
      <c r="O73" s="82"/>
      <c r="P73" s="82"/>
    </row>
    <row r="74" spans="2:16" s="49" customFormat="1" ht="65.099999999999994" customHeight="1" outlineLevel="1" x14ac:dyDescent="0.25">
      <c r="B74" s="270" t="s">
        <v>81</v>
      </c>
      <c r="C74" s="263" t="str">
        <f>VLOOKUP(B74,'PLAN SINTÉTICA - VALORES'!$B$43:$C$100,2,0)</f>
        <v>LOCAÇÃO DE COMPACTADOR PÉ DE CARNEIRO VIBRATÓRIO AUTOPROPELIDO.</v>
      </c>
      <c r="D74" s="264" t="str">
        <f>VLOOKUP(B74,'PLAN SINTÉTICA - VALORES'!$B$43:$D$100,3,0)</f>
        <v>h</v>
      </c>
      <c r="E74" s="296" t="s">
        <v>388</v>
      </c>
      <c r="F74" s="274"/>
      <c r="G74" s="274"/>
      <c r="H74" s="274"/>
      <c r="I74" s="275"/>
      <c r="J74" s="276"/>
      <c r="K74" s="277"/>
      <c r="L74" s="277"/>
      <c r="O74" s="82"/>
      <c r="P74" s="82"/>
    </row>
    <row r="75" spans="2:16" s="49" customFormat="1" ht="65.099999999999994" customHeight="1" outlineLevel="1" x14ac:dyDescent="0.25">
      <c r="B75" s="270" t="s">
        <v>82</v>
      </c>
      <c r="C75" s="263" t="str">
        <f>VLOOKUP(B75,'PLAN SINTÉTICA - VALORES'!$B$43:$C$100,2,0)</f>
        <v>TERMO VISOR - FLIR TG 165 OU SIMILAR - FORNECIMENTO</v>
      </c>
      <c r="D75" s="264" t="str">
        <f>VLOOKUP(B75,'PLAN SINTÉTICA - VALORES'!$B$43:$D$100,3,0)</f>
        <v>und</v>
      </c>
      <c r="E75" s="296" t="s">
        <v>391</v>
      </c>
      <c r="F75" s="274"/>
      <c r="G75" s="274"/>
      <c r="H75" s="274"/>
      <c r="I75" s="275"/>
      <c r="J75" s="276"/>
      <c r="K75" s="277"/>
      <c r="L75" s="277"/>
      <c r="O75" s="82"/>
      <c r="P75" s="82"/>
    </row>
    <row r="76" spans="2:16" s="49" customFormat="1" ht="65.099999999999994" customHeight="1" outlineLevel="1" x14ac:dyDescent="0.25">
      <c r="B76" s="270" t="s">
        <v>83</v>
      </c>
      <c r="C76" s="263" t="str">
        <f>VLOOKUP(B76,'PLAN SINTÉTICA - VALORES'!$B$43:$C$100,2,0)</f>
        <v>BOMBA SUBMERSÍVEL PARA DRENAGEM E ESGOTAMENTO DANCOR DS 56-40 3 CV 2P TRIFÁSICA 220V OU SIMILAR - FORNECIMENTO</v>
      </c>
      <c r="D76" s="264" t="str">
        <f>VLOOKUP(B76,'PLAN SINTÉTICA - VALORES'!$B$43:$D$100,3,0)</f>
        <v>und</v>
      </c>
      <c r="E76" s="296" t="s">
        <v>391</v>
      </c>
      <c r="F76" s="274"/>
      <c r="G76" s="274"/>
      <c r="H76" s="274"/>
      <c r="I76" s="275"/>
      <c r="J76" s="276"/>
      <c r="K76" s="277"/>
      <c r="L76" s="277"/>
      <c r="O76" s="82"/>
      <c r="P76" s="82"/>
    </row>
    <row r="77" spans="2:16" s="49" customFormat="1" ht="65.099999999999994" customHeight="1" outlineLevel="1" x14ac:dyDescent="0.25">
      <c r="B77" s="270" t="s">
        <v>84</v>
      </c>
      <c r="C77" s="263" t="str">
        <f>VLOOKUP(B77,'PLAN SINTÉTICA - VALORES'!$B$43:$C$100,2,0)</f>
        <v>MOTOBOMBA SUBMERSÍVEL 3 COM MANGOTE DE 6 METROS, EQUIPADA COM MOTOR TOYAMA DE 6,5 HP PARTIDA MANUAL OU SIMILAR - FORNECIMENTO</v>
      </c>
      <c r="D77" s="264" t="str">
        <f>VLOOKUP(B77,'PLAN SINTÉTICA - VALORES'!$B$43:$D$100,3,0)</f>
        <v>und</v>
      </c>
      <c r="E77" s="296" t="s">
        <v>388</v>
      </c>
      <c r="F77" s="274"/>
      <c r="G77" s="274"/>
      <c r="H77" s="274"/>
      <c r="I77" s="275"/>
      <c r="J77" s="276"/>
      <c r="K77" s="277"/>
      <c r="L77" s="277"/>
      <c r="O77" s="82"/>
      <c r="P77" s="82"/>
    </row>
    <row r="78" spans="2:16" s="49" customFormat="1" ht="65.099999999999994" customHeight="1" outlineLevel="1" x14ac:dyDescent="0.25">
      <c r="B78" s="270" t="s">
        <v>85</v>
      </c>
      <c r="C78" s="263" t="str">
        <f>VLOOKUP(B78,'PLAN SINTÉTICA - VALORES'!$B$43:$C$100,2,0)</f>
        <v>ROUPEIRO DE AÇO 16 PORTAS GRP8/16 ACADEMIA CINZA OU SIMILAR - FORNECIMENTO</v>
      </c>
      <c r="D78" s="264" t="str">
        <f>VLOOKUP(B78,'PLAN SINTÉTICA - VALORES'!$B$43:$D$100,3,0)</f>
        <v>und</v>
      </c>
      <c r="E78" s="296" t="s">
        <v>390</v>
      </c>
      <c r="F78" s="274"/>
      <c r="G78" s="274"/>
      <c r="H78" s="274"/>
      <c r="I78" s="275"/>
      <c r="J78" s="276"/>
      <c r="K78" s="277"/>
      <c r="L78" s="277"/>
      <c r="O78" s="82"/>
      <c r="P78" s="82"/>
    </row>
    <row r="79" spans="2:16" s="49" customFormat="1" ht="65.099999999999994" customHeight="1" outlineLevel="1" x14ac:dyDescent="0.25">
      <c r="B79" s="270" t="s">
        <v>86</v>
      </c>
      <c r="C79" s="263" t="str">
        <f>VLOOKUP(B79,'PLAN SINTÉTICA - VALORES'!$B$43:$C$100,2,0)</f>
        <v>LOCAÇÃO DE COMPRESSOR DE AR REBOCÁVEL, VAZÃO 89 PCM, PRESSÃO EFETIVA DE TRABALHO 102 PSI, MOTOR DIESEL, POTÊNCIA 20 CV - CHP DIURNO. AF_06/2015</v>
      </c>
      <c r="D79" s="264" t="str">
        <f>VLOOKUP(B79,'PLAN SINTÉTICA - VALORES'!$B$43:$D$100,3,0)</f>
        <v>h</v>
      </c>
      <c r="E79" s="296" t="s">
        <v>390</v>
      </c>
      <c r="F79" s="274"/>
      <c r="G79" s="274"/>
      <c r="H79" s="274"/>
      <c r="I79" s="275"/>
      <c r="J79" s="276"/>
      <c r="K79" s="277"/>
      <c r="L79" s="277"/>
      <c r="O79" s="82"/>
      <c r="P79" s="82"/>
    </row>
    <row r="80" spans="2:16" s="49" customFormat="1" ht="65.099999999999994" customHeight="1" outlineLevel="1" x14ac:dyDescent="0.25">
      <c r="B80" s="270" t="s">
        <v>87</v>
      </c>
      <c r="C80" s="263" t="str">
        <f>VLOOKUP(B80,'PLAN SINTÉTICA - VALORES'!$B$43:$C$100,2,0)</f>
        <v>DESINCRUSTADOR DE AGULHA TIPO PISTOLA 97-556LA STANLEY OU SIMILAR - FORNECIMENTO</v>
      </c>
      <c r="D80" s="264" t="str">
        <f>VLOOKUP(B80,'PLAN SINTÉTICA - VALORES'!$B$43:$D$100,3,0)</f>
        <v>und</v>
      </c>
      <c r="E80" s="296" t="s">
        <v>388</v>
      </c>
      <c r="F80" s="274"/>
      <c r="G80" s="274"/>
      <c r="H80" s="274"/>
      <c r="I80" s="275"/>
      <c r="J80" s="276"/>
      <c r="K80" s="277"/>
      <c r="L80" s="277"/>
      <c r="O80" s="82"/>
      <c r="P80" s="82"/>
    </row>
    <row r="81" spans="2:16" s="49" customFormat="1" ht="65.099999999999994" customHeight="1" outlineLevel="1" x14ac:dyDescent="0.25">
      <c r="B81" s="270" t="s">
        <v>88</v>
      </c>
      <c r="C81" s="263" t="str">
        <f>VLOOKUP(B81,'PLAN SINTÉTICA - VALORES'!$B$43:$C$100,2,0)</f>
        <v>LAVADOR DE ALTA PRESSÃO COM GERADOR DE ÁGUA QUENTE HG 64 OU SIMILAR - FORNECIMENTO</v>
      </c>
      <c r="D81" s="264" t="str">
        <f>VLOOKUP(B81,'PLAN SINTÉTICA - VALORES'!$B$43:$D$100,3,0)</f>
        <v>und</v>
      </c>
      <c r="E81" s="296" t="s">
        <v>388</v>
      </c>
      <c r="F81" s="274"/>
      <c r="G81" s="274"/>
      <c r="H81" s="274"/>
      <c r="I81" s="275"/>
      <c r="J81" s="276"/>
      <c r="K81" s="277"/>
      <c r="L81" s="277"/>
      <c r="O81" s="82"/>
      <c r="P81" s="82"/>
    </row>
    <row r="82" spans="2:16" s="49" customFormat="1" ht="65.099999999999994" customHeight="1" outlineLevel="1" x14ac:dyDescent="0.25">
      <c r="B82" s="270" t="s">
        <v>89</v>
      </c>
      <c r="C82" s="263" t="str">
        <f>VLOOKUP(B82,'PLAN SINTÉTICA - VALORES'!$B$43:$C$100,2,0)</f>
        <v>PISTOLA PINTURA PROFISSIONAL DEVILBISS FLG 515 G13 HVLP-TRANSTEC BICO 1,3MM - FLG-515-G13 OU SIMILAR - FORNECIMENTO</v>
      </c>
      <c r="D82" s="264" t="str">
        <f>VLOOKUP(B82,'PLAN SINTÉTICA - VALORES'!$B$43:$D$100,3,0)</f>
        <v>und</v>
      </c>
      <c r="E82" s="296" t="s">
        <v>388</v>
      </c>
      <c r="F82" s="274"/>
      <c r="G82" s="274"/>
      <c r="H82" s="274"/>
      <c r="I82" s="275"/>
      <c r="J82" s="276"/>
      <c r="K82" s="277"/>
      <c r="L82" s="277"/>
      <c r="O82" s="82"/>
      <c r="P82" s="82"/>
    </row>
    <row r="83" spans="2:16" s="49" customFormat="1" ht="65.099999999999994" customHeight="1" outlineLevel="1" x14ac:dyDescent="0.25">
      <c r="B83" s="270" t="s">
        <v>90</v>
      </c>
      <c r="C83" s="263" t="str">
        <f>VLOOKUP(B83,'PLAN SINTÉTICA - VALORES'!$B$43:$C$100,2,0)</f>
        <v>ARMÁRIO DE AÇO A15 PREMIUM COM 2 PORTAS NA COR CINZA. - COR: CINZA TEXTURIZADO. -FECHAMENTO POR CHAVE. - ESPESSURA: CHAPA 26 (0,40MM) - FORNECIMENTO</v>
      </c>
      <c r="D83" s="264" t="str">
        <f>VLOOKUP(B83,'PLAN SINTÉTICA - VALORES'!$B$43:$D$100,3,0)</f>
        <v>und</v>
      </c>
      <c r="E83" s="296" t="s">
        <v>391</v>
      </c>
      <c r="F83" s="274"/>
      <c r="G83" s="274"/>
      <c r="H83" s="274"/>
      <c r="I83" s="275"/>
      <c r="J83" s="276"/>
      <c r="K83" s="277"/>
      <c r="L83" s="277"/>
      <c r="O83" s="82"/>
      <c r="P83" s="82"/>
    </row>
    <row r="84" spans="2:16" s="49" customFormat="1" ht="65.099999999999994" customHeight="1" outlineLevel="1" x14ac:dyDescent="0.25">
      <c r="B84" s="270" t="s">
        <v>91</v>
      </c>
      <c r="C84" s="263" t="str">
        <f>VLOOKUP(B84,'PLAN SINTÉTICA - VALORES'!$B$43:$C$100,2,0)</f>
        <v>CORTADOR PORCELANATO RISCADEIRA PROFISSIONAL NEW MASTER 90CM OU SIMILAR - FORNECIMENTO</v>
      </c>
      <c r="D84" s="264" t="str">
        <f>VLOOKUP(B84,'PLAN SINTÉTICA - VALORES'!$B$43:$D$100,3,0)</f>
        <v>und</v>
      </c>
      <c r="E84" s="296" t="s">
        <v>388</v>
      </c>
      <c r="F84" s="274"/>
      <c r="G84" s="274"/>
      <c r="H84" s="274"/>
      <c r="I84" s="275"/>
      <c r="J84" s="276"/>
      <c r="K84" s="277"/>
      <c r="L84" s="277"/>
      <c r="O84" s="82"/>
      <c r="P84" s="82"/>
    </row>
    <row r="85" spans="2:16" s="49" customFormat="1" ht="65.099999999999994" customHeight="1" outlineLevel="1" x14ac:dyDescent="0.25">
      <c r="B85" s="270" t="s">
        <v>92</v>
      </c>
      <c r="C85" s="263" t="str">
        <f>VLOOKUP(B85,'PLAN SINTÉTICA - VALORES'!$B$43:$C$100,2,0)</f>
        <v>CORTADOR RISCADEIRA PISO PORCELANATO PROFISSIONAL MASTER 125 REFORÇADA PARA CORTES EM GRANDES PORCELANATOS - CORTAG OU SIMILAR - FORNECIMENTO</v>
      </c>
      <c r="D85" s="264" t="str">
        <f>VLOOKUP(B85,'PLAN SINTÉTICA - VALORES'!$B$43:$D$100,3,0)</f>
        <v>und</v>
      </c>
      <c r="E85" s="296" t="s">
        <v>388</v>
      </c>
      <c r="F85" s="274"/>
      <c r="G85" s="274"/>
      <c r="H85" s="274"/>
      <c r="I85" s="275"/>
      <c r="J85" s="276"/>
      <c r="K85" s="277"/>
      <c r="L85" s="277"/>
      <c r="O85" s="82"/>
      <c r="P85" s="82"/>
    </row>
    <row r="86" spans="2:16" s="49" customFormat="1" ht="65.099999999999994" customHeight="1" outlineLevel="1" x14ac:dyDescent="0.25">
      <c r="B86" s="270" t="s">
        <v>93</v>
      </c>
      <c r="C86" s="263" t="str">
        <f>VLOOKUP(B86,'PLAN SINTÉTICA - VALORES'!$B$43:$C$100,2,0)</f>
        <v>ELABORAÇÃO TÉCNICA DE PLANO DE RIGGING - HORA TÉCNICA DE ENGENHEIRO - INCLUSIVE ART</v>
      </c>
      <c r="D86" s="264" t="str">
        <f>VLOOKUP(B86,'PLAN SINTÉTICA - VALORES'!$B$43:$D$100,3,0)</f>
        <v>und</v>
      </c>
      <c r="E86" s="296" t="s">
        <v>388</v>
      </c>
      <c r="F86" s="274"/>
      <c r="G86" s="274"/>
      <c r="H86" s="274"/>
      <c r="I86" s="275"/>
      <c r="J86" s="276"/>
      <c r="K86" s="277"/>
      <c r="L86" s="277"/>
      <c r="O86" s="82"/>
      <c r="P86" s="82"/>
    </row>
    <row r="87" spans="2:16" s="49" customFormat="1" ht="65.099999999999994" customHeight="1" outlineLevel="1" collapsed="1" x14ac:dyDescent="0.25">
      <c r="B87" s="270" t="s">
        <v>94</v>
      </c>
      <c r="C87" s="263" t="str">
        <f>VLOOKUP(B87,'PLAN SINTÉTICA - VALORES'!$B$43:$C$100,2,0)</f>
        <v>LOCAÇÃO DE CAMINHÃO PIPA 10.000 L TRUCADO, PESO BRUTO TOTAL 23.000 KG, CARGA ÚTIL MÁXIMA 15.935 KG, DISTÂNCIA ENTRE EIXOS 4,8 M, POTÊNCIA 230 CV, INCLUSIVE TANQUE DE AÇO PARA TRANSPORTE DE ÁGUA - CHP DIURNO. AF_06/2014, INCLUINDO FORNECIMENTO DE 10.000 L dia, COMBUSTÍVEL,  MANUTENÇÃO E MOTORISTA - POLIGONALDA EMAP E CUJUPE (CUSTO DE TRAVESSIA NÃO DEVERÁ SER CONSIDERADO)</v>
      </c>
      <c r="D87" s="264" t="str">
        <f>VLOOKUP(B87,'PLAN SINTÉTICA - VALORES'!$B$43:$D$100,3,0)</f>
        <v>h</v>
      </c>
      <c r="E87" s="296" t="s">
        <v>388</v>
      </c>
      <c r="F87" s="274"/>
      <c r="G87" s="274"/>
      <c r="H87" s="274"/>
      <c r="I87" s="275"/>
      <c r="J87" s="276"/>
      <c r="K87" s="277"/>
      <c r="L87" s="277"/>
      <c r="O87" s="82"/>
      <c r="P87" s="82"/>
    </row>
    <row r="88" spans="2:16" s="49" customFormat="1" ht="65.099999999999994" customHeight="1" outlineLevel="1" x14ac:dyDescent="0.25">
      <c r="B88" s="270" t="s">
        <v>95</v>
      </c>
      <c r="C88" s="263" t="str">
        <f>VLOOKUP(B88,'PLAN SINTÉTICA - VALORES'!$B$43:$C$100,2,0)</f>
        <v>LOCAÇÃO DE CAMINHÃO PARA PINTURA DE SINALIZAÇÃO VIÁRIA COM MATERIAL MÍNIMO 250 M2 POR dia - NESTA LOCAÇÃO INCLUI EQUIPE, COMB, MOB, DESMOB, MOTORISTA E TINTA E APLICAÇÃO</v>
      </c>
      <c r="D88" s="264" t="str">
        <f>VLOOKUP(B88,'PLAN SINTÉTICA - VALORES'!$B$43:$D$100,3,0)</f>
        <v>dia</v>
      </c>
      <c r="E88" s="296" t="s">
        <v>388</v>
      </c>
      <c r="F88" s="274"/>
      <c r="G88" s="274"/>
      <c r="H88" s="274"/>
      <c r="I88" s="275"/>
      <c r="J88" s="276"/>
      <c r="K88" s="277"/>
      <c r="L88" s="277"/>
      <c r="O88" s="82"/>
      <c r="P88" s="82"/>
    </row>
    <row r="89" spans="2:16" s="49" customFormat="1" ht="65.099999999999994" customHeight="1" outlineLevel="1" x14ac:dyDescent="0.25">
      <c r="B89" s="270" t="s">
        <v>96</v>
      </c>
      <c r="C89" s="263" t="str">
        <f>VLOOKUP(B89,'PLAN SINTÉTICA - VALORES'!$B$43:$C$100,2,0)</f>
        <v>LOCAÇÃO DE CAMINHÃO PARA PINTURA DE SINALIZAÇÃO VIÁRIA COM MATERIAL MÍNIMO 500 M2 POR dia - NESTA LOCAÇÃO INCLUI EQUIPE, COMB, MOB, DESMOB, MOTORISTA E TINTA E APLICAÇÃO</v>
      </c>
      <c r="D89" s="264" t="str">
        <f>VLOOKUP(B89,'PLAN SINTÉTICA - VALORES'!$B$43:$D$100,3,0)</f>
        <v>dia</v>
      </c>
      <c r="E89" s="296" t="s">
        <v>388</v>
      </c>
      <c r="F89" s="274"/>
      <c r="G89" s="274"/>
      <c r="H89" s="274"/>
      <c r="I89" s="275"/>
      <c r="J89" s="276"/>
      <c r="K89" s="277"/>
      <c r="L89" s="277"/>
      <c r="O89" s="82"/>
      <c r="P89" s="82"/>
    </row>
    <row r="90" spans="2:16" s="49" customFormat="1" ht="65.099999999999994" customHeight="1" outlineLevel="1" x14ac:dyDescent="0.25">
      <c r="B90" s="270" t="s">
        <v>97</v>
      </c>
      <c r="C90" s="263" t="str">
        <f>VLOOKUP(B90,'PLAN SINTÉTICA - VALORES'!$B$43:$C$100,2,0)</f>
        <v>LOCAÇÃO DE CAMINHÃO PARA PINTURA DE SINALIZAÇÃO VIÁRIA COM MATERIAL MÍNIMO 750 M2 POR dia - NESTA LOCAÇÃO INCLUI EQUIPE, COMB, MOB, DESMOB, MOTORISTA E TINTA E APLICAÇÃO</v>
      </c>
      <c r="D90" s="264" t="str">
        <f>VLOOKUP(B90,'PLAN SINTÉTICA - VALORES'!$B$43:$D$100,3,0)</f>
        <v>dia</v>
      </c>
      <c r="E90" s="296" t="s">
        <v>391</v>
      </c>
      <c r="F90" s="274"/>
      <c r="G90" s="274"/>
      <c r="H90" s="274"/>
      <c r="I90" s="275"/>
      <c r="J90" s="276"/>
      <c r="K90" s="277"/>
      <c r="L90" s="277"/>
      <c r="O90" s="82"/>
      <c r="P90" s="82"/>
    </row>
    <row r="91" spans="2:16" s="49" customFormat="1" ht="94.5" customHeight="1" outlineLevel="1" x14ac:dyDescent="0.25">
      <c r="B91" s="270" t="s">
        <v>98</v>
      </c>
      <c r="C91" s="263" t="str">
        <f>VLOOKUP(B91,'PLAN SINTÉTICA - VALORES'!$B$43:$C$100,2,0)</f>
        <v>LOCAÇÃO DE CAMINHÃO PARA PINTURA DE SINALIZAÇÃO VIÁRIA COM MATERIAL MÍNIMO 1000 M2 POR dia - NESTA LOCAÇÃO INCLUI EQUIPE, COMB, MOB, DESMOB, MOTORISTA E TINTA E APLICAÇÃO</v>
      </c>
      <c r="D91" s="264" t="str">
        <f>VLOOKUP(B91,'PLAN SINTÉTICA - VALORES'!$B$43:$D$100,3,0)</f>
        <v>dia</v>
      </c>
      <c r="E91" s="296" t="s">
        <v>391</v>
      </c>
      <c r="F91" s="274"/>
      <c r="G91" s="274"/>
      <c r="H91" s="274"/>
      <c r="I91" s="275"/>
      <c r="J91" s="276"/>
      <c r="K91" s="277"/>
      <c r="L91" s="277"/>
      <c r="O91" s="82"/>
      <c r="P91" s="82"/>
    </row>
    <row r="92" spans="2:16" s="49" customFormat="1" ht="65.099999999999994" customHeight="1" outlineLevel="1" x14ac:dyDescent="0.25">
      <c r="B92" s="270" t="s">
        <v>99</v>
      </c>
      <c r="C92" s="263" t="str">
        <f>VLOOKUP(B92,'PLAN SINTÉTICA - VALORES'!$B$43:$C$100,2,0)</f>
        <v>AIRLESS ELÉTRICA CETEC SM-10 PLUS OU SIMILAR, COMPLETA, COM CAVALETE, PISTOLA E MANGUEIRA COM ATÉ 20 METROS - FORNECIMENTO</v>
      </c>
      <c r="D92" s="264" t="str">
        <f>VLOOKUP(B92,'PLAN SINTÉTICA - VALORES'!$B$43:$D$100,3,0)</f>
        <v>und</v>
      </c>
      <c r="E92" s="296" t="s">
        <v>397</v>
      </c>
      <c r="F92" s="274"/>
      <c r="G92" s="274"/>
      <c r="H92" s="274"/>
      <c r="I92" s="275"/>
      <c r="J92" s="276"/>
      <c r="K92" s="277"/>
      <c r="L92" s="277"/>
      <c r="O92" s="82"/>
      <c r="P92" s="82"/>
    </row>
    <row r="93" spans="2:16" s="49" customFormat="1" ht="65.099999999999994" customHeight="1" outlineLevel="1" x14ac:dyDescent="0.25">
      <c r="B93" s="270" t="s">
        <v>100</v>
      </c>
      <c r="C93" s="263" t="str">
        <f>VLOOKUP(B93,'PLAN SINTÉTICA - VALORES'!$B$43:$C$100,2,0)</f>
        <v>LOCAÇÃO DE CARRETA PRANCHA OU SIMILAR, CAP MIN DE 30 TON, INCLUSIVE MOTORISTA, COMBUSTÍVEL, MANUTENÇÃO OU AFINS - DIÁRIA MÍNIMA 12 HORAS;</v>
      </c>
      <c r="D93" s="264" t="str">
        <f>VLOOKUP(B93,'PLAN SINTÉTICA - VALORES'!$B$43:$D$100,3,0)</f>
        <v>dia</v>
      </c>
      <c r="E93" s="296" t="s">
        <v>397</v>
      </c>
      <c r="F93" s="274"/>
      <c r="G93" s="274"/>
      <c r="H93" s="274"/>
      <c r="I93" s="275"/>
      <c r="J93" s="276"/>
      <c r="K93" s="277"/>
      <c r="L93" s="277"/>
      <c r="O93" s="82"/>
      <c r="P93" s="82"/>
    </row>
    <row r="94" spans="2:16" s="49" customFormat="1" ht="65.099999999999994" customHeight="1" outlineLevel="1" x14ac:dyDescent="0.25">
      <c r="B94" s="270" t="s">
        <v>101</v>
      </c>
      <c r="C94" s="263" t="str">
        <f>VLOOKUP(B94,'PLAN SINTÉTICA - VALORES'!$B$43:$C$100,2,0)</f>
        <v>LOCAÇÃO DE CARRETA PRANCHA OU SIMILAR, CAP MIN DE 30 TON, INCLUSIVE MOTORISTA, COMBUSTÍVEL, MANUTENÇÃO OU AFINS - DIÁRIA MÍNIMA 24 HORAS;</v>
      </c>
      <c r="D94" s="264" t="str">
        <f>VLOOKUP(B94,'PLAN SINTÉTICA - VALORES'!$B$43:$D$100,3,0)</f>
        <v>dia</v>
      </c>
      <c r="E94" s="296" t="s">
        <v>397</v>
      </c>
      <c r="F94" s="274"/>
      <c r="G94" s="274"/>
      <c r="H94" s="274"/>
      <c r="I94" s="275"/>
      <c r="J94" s="276"/>
      <c r="K94" s="277"/>
      <c r="L94" s="277"/>
      <c r="O94" s="82"/>
      <c r="P94" s="82"/>
    </row>
    <row r="95" spans="2:16" s="49" customFormat="1" ht="65.099999999999994" customHeight="1" outlineLevel="1" x14ac:dyDescent="0.25">
      <c r="B95" s="270" t="s">
        <v>102</v>
      </c>
      <c r="C95" s="263" t="str">
        <f>VLOOKUP(B95,'PLAN SINTÉTICA - VALORES'!$B$43:$C$100,2,0)</f>
        <v>LOCAÇÃO DE BATE-ESTACAS POR GRAVIDADE, POTÊNCIA DE 160 HP, PESO DO MARTELO ATÉ 3 TONELADAS - CHP DIURNO. AF_11/2014</v>
      </c>
      <c r="D95" s="264" t="str">
        <f>VLOOKUP(B95,'PLAN SINTÉTICA - VALORES'!$B$43:$D$100,3,0)</f>
        <v>h</v>
      </c>
      <c r="E95" s="296" t="s">
        <v>397</v>
      </c>
      <c r="F95" s="274"/>
      <c r="G95" s="274"/>
      <c r="H95" s="274"/>
      <c r="I95" s="275"/>
      <c r="J95" s="276"/>
      <c r="K95" s="277"/>
      <c r="L95" s="277"/>
      <c r="O95" s="82"/>
      <c r="P95" s="82"/>
    </row>
    <row r="96" spans="2:16" s="49" customFormat="1" ht="65.099999999999994" customHeight="1" outlineLevel="1" x14ac:dyDescent="0.25">
      <c r="B96" s="270" t="s">
        <v>103</v>
      </c>
      <c r="C96" s="263" t="str">
        <f>VLOOKUP(B96,'PLAN SINTÉTICA - VALORES'!$B$43:$C$100,2,0)</f>
        <v>CRAVAÇÃO DE ESTACA METÁLICA TIPO PERFIL "I", SIMPLES, BITOLA W 200X26,6 (8"), EXCLUSIVE PERFIL</v>
      </c>
      <c r="D96" s="264" t="str">
        <f>VLOOKUP(B96,'PLAN SINTÉTICA - VALORES'!$B$43:$D$100,3,0)</f>
        <v>M</v>
      </c>
      <c r="E96" s="296" t="s">
        <v>388</v>
      </c>
      <c r="F96" s="274"/>
      <c r="G96" s="274"/>
      <c r="H96" s="274"/>
      <c r="I96" s="275"/>
      <c r="J96" s="276"/>
      <c r="K96" s="277"/>
      <c r="L96" s="277"/>
      <c r="O96" s="82"/>
      <c r="P96" s="82"/>
    </row>
    <row r="97" spans="2:16" s="49" customFormat="1" ht="65.099999999999994" customHeight="1" outlineLevel="1" x14ac:dyDescent="0.25">
      <c r="B97" s="270" t="s">
        <v>104</v>
      </c>
      <c r="C97" s="263" t="str">
        <f>VLOOKUP(B97,'PLAN SINTÉTICA - VALORES'!$B$43:$C$100,2,0)</f>
        <v>FORNECIMENTO DE PERFIL METÁLICO I OU H, CONFORME INDICAÇÃO DO PROJETO PARA EXECUÇÃO DE ESTAQUEAMENTO</v>
      </c>
      <c r="D97" s="264" t="str">
        <f>VLOOKUP(B97,'PLAN SINTÉTICA - VALORES'!$B$43:$D$100,3,0)</f>
        <v>KG</v>
      </c>
      <c r="E97" s="296" t="s">
        <v>397</v>
      </c>
      <c r="F97" s="274"/>
      <c r="G97" s="274"/>
      <c r="H97" s="274"/>
      <c r="I97" s="275"/>
      <c r="J97" s="276"/>
      <c r="K97" s="277"/>
      <c r="L97" s="277"/>
      <c r="O97" s="82"/>
      <c r="P97" s="82"/>
    </row>
    <row r="98" spans="2:16" s="49" customFormat="1" ht="65.099999999999994" customHeight="1" outlineLevel="1" x14ac:dyDescent="0.25">
      <c r="B98" s="270" t="s">
        <v>105</v>
      </c>
      <c r="C98" s="263" t="str">
        <f>VLOOKUP(B98,'PLAN SINTÉTICA - VALORES'!$B$43:$C$100,2,0)</f>
        <v>GAVETEIRO ESTANTE 75, GAVETA BIN VARIOS, TAMANHO ORGANIZADOR - FORNECIMENTO</v>
      </c>
      <c r="D98" s="264" t="str">
        <f>VLOOKUP(B98,'PLAN SINTÉTICA - VALORES'!$B$43:$D$100,3,0)</f>
        <v>und</v>
      </c>
      <c r="E98" s="296" t="s">
        <v>397</v>
      </c>
      <c r="F98" s="274"/>
      <c r="G98" s="274"/>
      <c r="H98" s="274"/>
      <c r="I98" s="275"/>
      <c r="J98" s="276"/>
      <c r="K98" s="277"/>
      <c r="L98" s="277"/>
      <c r="O98" s="82"/>
      <c r="P98" s="82"/>
    </row>
    <row r="99" spans="2:16" s="49" customFormat="1" ht="65.099999999999994" customHeight="1" outlineLevel="1" x14ac:dyDescent="0.25">
      <c r="B99" s="270" t="s">
        <v>469</v>
      </c>
      <c r="C99" s="263" t="str">
        <f>VLOOKUP(B99,'PLAN SINTÉTICA - VALORES'!$B$43:$C$100,2,0)</f>
        <v>ESTANTE DE AÇO MULTIUSO, 40 CM, 6 PRATELEIRAS, 30 KG POR PRATELEIRA - COR CINZA - FORNECIMENTO</v>
      </c>
      <c r="D99" s="264" t="str">
        <f>VLOOKUP(B99,'PLAN SINTÉTICA - VALORES'!$B$43:$D$100,3,0)</f>
        <v>und</v>
      </c>
      <c r="E99" s="296" t="s">
        <v>397</v>
      </c>
      <c r="F99" s="274"/>
      <c r="G99" s="274"/>
      <c r="H99" s="274"/>
      <c r="I99" s="275"/>
      <c r="J99" s="276"/>
      <c r="K99" s="277"/>
      <c r="L99" s="277"/>
      <c r="O99" s="82"/>
      <c r="P99" s="82"/>
    </row>
    <row r="100" spans="2:16" s="49" customFormat="1" ht="65.099999999999994" customHeight="1" outlineLevel="1" x14ac:dyDescent="0.25">
      <c r="B100" s="270" t="s">
        <v>488</v>
      </c>
      <c r="C100" s="263" t="str">
        <f>VLOOKUP(B100,'PLAN SINTÉTICA - VALORES'!$B$43:$C$100,2,0)</f>
        <v>LOCAÇÃO DE CAMINHÃO 3/4 PARA TRANSPORTE DE MATERIAIS, INCLUINDO MANUTENÇÃO E COMBUSTÍVEL.</v>
      </c>
      <c r="D100" s="264" t="str">
        <f>VLOOKUP(B100,'PLAN SINTÉTICA - VALORES'!$B$43:$D$100,3,0)</f>
        <v>mês</v>
      </c>
      <c r="E100" s="296" t="s">
        <v>397</v>
      </c>
      <c r="F100" s="274"/>
      <c r="G100" s="274"/>
      <c r="H100" s="274"/>
      <c r="I100" s="275"/>
      <c r="J100" s="276"/>
      <c r="K100" s="277"/>
      <c r="L100" s="277"/>
      <c r="O100" s="82"/>
      <c r="P100" s="82"/>
    </row>
    <row r="101" spans="2:16" s="49" customFormat="1" ht="18" customHeight="1" outlineLevel="1" x14ac:dyDescent="0.25">
      <c r="B101" s="73"/>
      <c r="C101" s="74"/>
      <c r="D101" s="75"/>
      <c r="E101" s="75"/>
      <c r="F101" s="204"/>
      <c r="G101" s="204"/>
      <c r="H101" s="77"/>
      <c r="I101" s="77"/>
      <c r="J101" s="79"/>
      <c r="K101" s="80"/>
      <c r="L101" s="205"/>
      <c r="O101" s="82"/>
      <c r="P101" s="82"/>
    </row>
    <row r="102" spans="2:16" ht="28.5" customHeight="1" x14ac:dyDescent="0.25">
      <c r="B102" s="215" t="s">
        <v>106</v>
      </c>
      <c r="C102" s="249" t="s">
        <v>107</v>
      </c>
      <c r="D102" s="249"/>
      <c r="E102" s="249"/>
      <c r="F102" s="217"/>
      <c r="G102" s="217"/>
      <c r="H102" s="217"/>
      <c r="I102" s="217"/>
      <c r="J102" s="220"/>
      <c r="K102" s="218"/>
      <c r="L102" s="218"/>
      <c r="O102" s="72"/>
      <c r="P102" s="72"/>
    </row>
    <row r="103" spans="2:16" s="49" customFormat="1" ht="39.75" customHeight="1" x14ac:dyDescent="0.25">
      <c r="B103" s="262" t="s">
        <v>108</v>
      </c>
      <c r="C103" s="263" t="str">
        <f>VLOOKUP(B103,'PLAN SINTÉTICA - VALORES'!$B$103:$C$108,2,0)</f>
        <v>MOBILIZAÇÃO/DESMOBILIZAÇÃO DE CONTEINER</v>
      </c>
      <c r="D103" s="264" t="str">
        <f>VLOOKUP(B103,'PLAN SINTÉTICA - VALORES'!$B$103:$D$108,3,0)</f>
        <v>und</v>
      </c>
      <c r="E103" s="265" t="s">
        <v>398</v>
      </c>
      <c r="F103" s="266"/>
      <c r="G103" s="266"/>
      <c r="H103" s="266"/>
      <c r="I103" s="267"/>
      <c r="J103" s="268"/>
      <c r="K103" s="269"/>
      <c r="L103" s="269"/>
      <c r="O103" s="82"/>
      <c r="P103" s="82"/>
    </row>
    <row r="104" spans="2:16" s="49" customFormat="1" ht="84" customHeight="1" x14ac:dyDescent="0.25">
      <c r="B104" s="270" t="s">
        <v>111</v>
      </c>
      <c r="C104" s="263" t="str">
        <f>VLOOKUP(B104,'PLAN SINTÉTICA - VALORES'!$B$103:$C$108,2,0)</f>
        <v>MOBILIZAÇÃO/DESMOBILIZAÇÃO DE EQUIPAMENTOS OU TRANSPORTE DE MATERIAIS COM USO DE CARRETA PRANCHA, 30 Ton - SÃO LUIS-MA OU SÃO JOSÉ DE RIBAMAR-MA</v>
      </c>
      <c r="D104" s="264" t="str">
        <f>VLOOKUP(B104,'PLAN SINTÉTICA - VALORES'!$B$103:$D$108,3,0)</f>
        <v>h</v>
      </c>
      <c r="E104" s="273" t="s">
        <v>391</v>
      </c>
      <c r="F104" s="274"/>
      <c r="G104" s="274"/>
      <c r="H104" s="274"/>
      <c r="I104" s="275"/>
      <c r="J104" s="276"/>
      <c r="K104" s="277"/>
      <c r="L104" s="277"/>
      <c r="O104" s="82"/>
      <c r="P104" s="82"/>
    </row>
    <row r="105" spans="2:16" s="49" customFormat="1" ht="77.25" customHeight="1" x14ac:dyDescent="0.25">
      <c r="B105" s="270" t="s">
        <v>114</v>
      </c>
      <c r="C105" s="263" t="str">
        <f>VLOOKUP(B105,'PLAN SINTÉTICA - VALORES'!$B$103:$C$108,2,0)</f>
        <v>CUSTO COM TRANSPORTE EM FERRY BOAT DE EQUIPAMENTOS OU USO DE MATERIAIS COM USO DE CARRETA PRANCHA, 30 Ton - TERMINAL DO CUJUPE - MUNICÍPIO DE ALCÂNTARA-MA</v>
      </c>
      <c r="D105" s="264" t="str">
        <f>VLOOKUP(B105,'PLAN SINTÉTICA - VALORES'!$B$103:$D$108,3,0)</f>
        <v>und</v>
      </c>
      <c r="E105" s="273" t="s">
        <v>398</v>
      </c>
      <c r="F105" s="274"/>
      <c r="G105" s="274"/>
      <c r="H105" s="274"/>
      <c r="I105" s="275"/>
      <c r="J105" s="276"/>
      <c r="K105" s="277"/>
      <c r="L105" s="277"/>
      <c r="O105" s="82"/>
      <c r="P105" s="82"/>
    </row>
    <row r="106" spans="2:16" s="49" customFormat="1" ht="39" customHeight="1" x14ac:dyDescent="0.25">
      <c r="B106" s="270" t="s">
        <v>116</v>
      </c>
      <c r="C106" s="263" t="str">
        <f>VLOOKUP(B106,'PLAN SINTÉTICA - VALORES'!$B$103:$C$108,2,0)</f>
        <v>CUSTO COM FERRY - CAMINHÃO 3/4</v>
      </c>
      <c r="D106" s="264" t="str">
        <f>VLOOKUP(B106,'PLAN SINTÉTICA - VALORES'!$B$103:$D$108,3,0)</f>
        <v>und</v>
      </c>
      <c r="E106" s="273" t="s">
        <v>398</v>
      </c>
      <c r="F106" s="274"/>
      <c r="G106" s="274"/>
      <c r="H106" s="274"/>
      <c r="I106" s="275"/>
      <c r="J106" s="276"/>
      <c r="K106" s="277"/>
      <c r="L106" s="277"/>
      <c r="O106" s="82"/>
      <c r="P106" s="82"/>
    </row>
    <row r="107" spans="2:16" s="49" customFormat="1" ht="39.75" customHeight="1" x14ac:dyDescent="0.25">
      <c r="B107" s="270" t="s">
        <v>118</v>
      </c>
      <c r="C107" s="263" t="str">
        <f>VLOOKUP(B107,'PLAN SINTÉTICA - VALORES'!$B$103:$C$108,2,0)</f>
        <v>CUSTO COM FERRY - CAMINHÃO ALONGADO TRUCADO</v>
      </c>
      <c r="D107" s="264" t="str">
        <f>VLOOKUP(B107,'PLAN SINTÉTICA - VALORES'!$B$103:$D$108,3,0)</f>
        <v>und</v>
      </c>
      <c r="E107" s="273" t="s">
        <v>398</v>
      </c>
      <c r="F107" s="274"/>
      <c r="G107" s="274"/>
      <c r="H107" s="274"/>
      <c r="I107" s="275"/>
      <c r="J107" s="276"/>
      <c r="K107" s="277"/>
      <c r="L107" s="277"/>
      <c r="O107" s="82"/>
      <c r="P107" s="82"/>
    </row>
    <row r="108" spans="2:16" s="49" customFormat="1" ht="43.5" customHeight="1" x14ac:dyDescent="0.25">
      <c r="B108" s="270" t="s">
        <v>120</v>
      </c>
      <c r="C108" s="263" t="str">
        <f>VLOOKUP(B108,'PLAN SINTÉTICA - VALORES'!$B$103:$C$108,2,0)</f>
        <v>MOBILIZAÇÃO/DESMOBILIZAÇÃO DE PLATAFORMA ELEVATÓRIA</v>
      </c>
      <c r="D108" s="264" t="str">
        <f>VLOOKUP(B108,'PLAN SINTÉTICA - VALORES'!$B$103:$D$108,3,0)</f>
        <v>und</v>
      </c>
      <c r="E108" s="273" t="s">
        <v>398</v>
      </c>
      <c r="F108" s="274"/>
      <c r="G108" s="274"/>
      <c r="H108" s="274"/>
      <c r="I108" s="275"/>
      <c r="J108" s="276"/>
      <c r="K108" s="277"/>
      <c r="L108" s="277"/>
      <c r="O108" s="82"/>
      <c r="P108" s="82"/>
    </row>
    <row r="109" spans="2:16" s="49" customFormat="1" ht="18.75" customHeight="1" x14ac:dyDescent="0.25">
      <c r="B109" s="73"/>
      <c r="C109" s="74"/>
      <c r="D109" s="75"/>
      <c r="E109" s="75"/>
      <c r="F109" s="204"/>
      <c r="G109" s="204"/>
      <c r="H109" s="77"/>
      <c r="I109" s="77"/>
      <c r="J109" s="79"/>
      <c r="K109" s="80"/>
      <c r="L109" s="205"/>
      <c r="O109" s="82"/>
      <c r="P109" s="82"/>
    </row>
    <row r="110" spans="2:16" ht="27.75" customHeight="1" x14ac:dyDescent="0.25">
      <c r="B110" s="215" t="s">
        <v>122</v>
      </c>
      <c r="C110" s="242" t="s">
        <v>123</v>
      </c>
      <c r="D110" s="242"/>
      <c r="E110" s="216"/>
      <c r="F110" s="217"/>
      <c r="G110" s="217"/>
      <c r="H110" s="217"/>
      <c r="I110" s="217"/>
      <c r="J110" s="220"/>
      <c r="K110" s="218"/>
      <c r="L110" s="218"/>
      <c r="O110" s="72"/>
      <c r="P110" s="72"/>
    </row>
    <row r="111" spans="2:16" s="207" customFormat="1" ht="30" customHeight="1" x14ac:dyDescent="0.25">
      <c r="B111" s="209" t="s">
        <v>124</v>
      </c>
      <c r="C111" s="210" t="s">
        <v>125</v>
      </c>
      <c r="D111" s="211"/>
      <c r="E111" s="211"/>
      <c r="F111" s="212"/>
      <c r="G111" s="212"/>
      <c r="H111" s="213"/>
      <c r="I111" s="213"/>
      <c r="J111" s="221"/>
      <c r="K111" s="214"/>
      <c r="L111" s="211"/>
      <c r="O111" s="208"/>
      <c r="P111" s="208"/>
    </row>
    <row r="112" spans="2:16" s="49" customFormat="1" ht="60" customHeight="1" outlineLevel="1" x14ac:dyDescent="0.25">
      <c r="B112" s="279" t="s">
        <v>126</v>
      </c>
      <c r="C112" s="280" t="str">
        <f t="shared" ref="C112:C128" si="0">C9</f>
        <v>ALMOXARIFE - HORISTA</v>
      </c>
      <c r="D112" s="281" t="s">
        <v>113</v>
      </c>
      <c r="E112" s="282" t="s">
        <v>400</v>
      </c>
      <c r="F112" s="283"/>
      <c r="G112" s="283"/>
      <c r="H112" s="283"/>
      <c r="I112" s="284"/>
      <c r="J112" s="285"/>
      <c r="K112" s="286"/>
      <c r="L112" s="286"/>
      <c r="O112" s="82"/>
      <c r="P112" s="82"/>
    </row>
    <row r="113" spans="2:16" s="49" customFormat="1" ht="60" customHeight="1" outlineLevel="1" x14ac:dyDescent="0.25">
      <c r="B113" s="287" t="s">
        <v>127</v>
      </c>
      <c r="C113" s="288" t="str">
        <f t="shared" si="0"/>
        <v>CARPINTEIRO DE ESQUADRIAS DE MADEIRA- HORISTA</v>
      </c>
      <c r="D113" s="289" t="s">
        <v>113</v>
      </c>
      <c r="E113" s="290" t="s">
        <v>400</v>
      </c>
      <c r="F113" s="291"/>
      <c r="G113" s="291"/>
      <c r="H113" s="291"/>
      <c r="I113" s="292"/>
      <c r="J113" s="293"/>
      <c r="K113" s="294"/>
      <c r="L113" s="294"/>
      <c r="O113" s="82"/>
      <c r="P113" s="82"/>
    </row>
    <row r="114" spans="2:16" s="49" customFormat="1" ht="60" customHeight="1" outlineLevel="1" x14ac:dyDescent="0.25">
      <c r="B114" s="287" t="s">
        <v>128</v>
      </c>
      <c r="C114" s="288" t="str">
        <f t="shared" si="0"/>
        <v>MONTADOR DE ESQUADRIAS METÁLICAS (ALUMÍNIO E METAIS)- HORISTA</v>
      </c>
      <c r="D114" s="289" t="s">
        <v>113</v>
      </c>
      <c r="E114" s="290" t="s">
        <v>400</v>
      </c>
      <c r="F114" s="291"/>
      <c r="G114" s="291"/>
      <c r="H114" s="291"/>
      <c r="I114" s="292"/>
      <c r="J114" s="293"/>
      <c r="K114" s="294"/>
      <c r="L114" s="294"/>
      <c r="O114" s="82"/>
      <c r="P114" s="82"/>
    </row>
    <row r="115" spans="2:16" s="49" customFormat="1" ht="60" customHeight="1" outlineLevel="1" x14ac:dyDescent="0.25">
      <c r="B115" s="287" t="s">
        <v>129</v>
      </c>
      <c r="C115" s="288" t="str">
        <f t="shared" si="0"/>
        <v>ELETRICISTA DE MANUTENÇÃO INDUSTRIAL- HORISTA</v>
      </c>
      <c r="D115" s="289" t="s">
        <v>113</v>
      </c>
      <c r="E115" s="290" t="s">
        <v>400</v>
      </c>
      <c r="F115" s="291"/>
      <c r="G115" s="291"/>
      <c r="H115" s="291"/>
      <c r="I115" s="292"/>
      <c r="J115" s="293"/>
      <c r="K115" s="294"/>
      <c r="L115" s="294"/>
      <c r="O115" s="82"/>
      <c r="P115" s="82"/>
    </row>
    <row r="116" spans="2:16" s="49" customFormat="1" ht="60" customHeight="1" outlineLevel="1" x14ac:dyDescent="0.25">
      <c r="B116" s="287" t="s">
        <v>130</v>
      </c>
      <c r="C116" s="288" t="str">
        <f t="shared" si="0"/>
        <v>ELETRICISTA DE MANUTENÇÃO INDUSTRIAL (EQUIPE DE TURNO) + 20% DE ADICIONAL NOTURNO- HORISTA</v>
      </c>
      <c r="D116" s="289" t="s">
        <v>113</v>
      </c>
      <c r="E116" s="290" t="s">
        <v>400</v>
      </c>
      <c r="F116" s="291"/>
      <c r="G116" s="291"/>
      <c r="H116" s="291"/>
      <c r="I116" s="292"/>
      <c r="J116" s="293"/>
      <c r="K116" s="294"/>
      <c r="L116" s="294"/>
      <c r="O116" s="82"/>
      <c r="P116" s="82"/>
    </row>
    <row r="117" spans="2:16" s="49" customFormat="1" ht="60" customHeight="1" outlineLevel="1" x14ac:dyDescent="0.25">
      <c r="B117" s="287" t="s">
        <v>131</v>
      </c>
      <c r="C117" s="288" t="str">
        <f t="shared" si="0"/>
        <v>ELETROTÉCNICO COM ENCARGOS COMPLEMENTARES- HORISTA</v>
      </c>
      <c r="D117" s="289" t="s">
        <v>113</v>
      </c>
      <c r="E117" s="290" t="s">
        <v>400</v>
      </c>
      <c r="F117" s="291"/>
      <c r="G117" s="291"/>
      <c r="H117" s="291"/>
      <c r="I117" s="292"/>
      <c r="J117" s="293"/>
      <c r="K117" s="294"/>
      <c r="L117" s="294"/>
      <c r="O117" s="82"/>
      <c r="P117" s="82"/>
    </row>
    <row r="118" spans="2:16" s="49" customFormat="1" ht="60" customHeight="1" outlineLevel="1" x14ac:dyDescent="0.25">
      <c r="B118" s="287" t="s">
        <v>132</v>
      </c>
      <c r="C118" s="288" t="str">
        <f t="shared" si="0"/>
        <v>ENCANADOR OU BOMBEIRO HIDRÁULICO COM ENCARGOS COMPLEMENTARES- HORISTA</v>
      </c>
      <c r="D118" s="289" t="s">
        <v>113</v>
      </c>
      <c r="E118" s="290" t="s">
        <v>400</v>
      </c>
      <c r="F118" s="291"/>
      <c r="G118" s="291"/>
      <c r="H118" s="291"/>
      <c r="I118" s="292"/>
      <c r="J118" s="293"/>
      <c r="K118" s="294"/>
      <c r="L118" s="294"/>
      <c r="O118" s="82"/>
      <c r="P118" s="82"/>
    </row>
    <row r="119" spans="2:16" s="49" customFormat="1" ht="60" customHeight="1" outlineLevel="1" x14ac:dyDescent="0.25">
      <c r="B119" s="287" t="s">
        <v>133</v>
      </c>
      <c r="C119" s="288" t="str">
        <f t="shared" si="0"/>
        <v>ENCANADOR OU BOMBEIRO HIDRÁULICO (EQUIPE DE TURNO) + 20% DE ADICIONAL NOTURNO- HORISTA</v>
      </c>
      <c r="D119" s="289" t="s">
        <v>113</v>
      </c>
      <c r="E119" s="290" t="s">
        <v>400</v>
      </c>
      <c r="F119" s="291"/>
      <c r="G119" s="291"/>
      <c r="H119" s="291"/>
      <c r="I119" s="292"/>
      <c r="J119" s="293"/>
      <c r="K119" s="294"/>
      <c r="L119" s="294"/>
      <c r="O119" s="82"/>
      <c r="P119" s="82"/>
    </row>
    <row r="120" spans="2:16" s="49" customFormat="1" ht="60" customHeight="1" outlineLevel="1" x14ac:dyDescent="0.25">
      <c r="B120" s="287" t="s">
        <v>134</v>
      </c>
      <c r="C120" s="288" t="str">
        <f t="shared" si="0"/>
        <v>MECÂNICO DE EQUIPAMENTOS PESADOS - HORISTA</v>
      </c>
      <c r="D120" s="289" t="s">
        <v>113</v>
      </c>
      <c r="E120" s="290" t="s">
        <v>400</v>
      </c>
      <c r="F120" s="291"/>
      <c r="G120" s="291"/>
      <c r="H120" s="291"/>
      <c r="I120" s="292"/>
      <c r="J120" s="293"/>
      <c r="K120" s="294"/>
      <c r="L120" s="294"/>
      <c r="O120" s="82"/>
      <c r="P120" s="82"/>
    </row>
    <row r="121" spans="2:16" s="49" customFormat="1" ht="60" customHeight="1" outlineLevel="1" x14ac:dyDescent="0.25">
      <c r="B121" s="287" t="s">
        <v>135</v>
      </c>
      <c r="C121" s="288" t="str">
        <f t="shared" si="0"/>
        <v>OPERADOR DE MÁQUINAS PESADAS, RETRO-ESCAVADEIRA, EMPILHADEIRA, PÁ-CARREGADEIRA - HORISTA</v>
      </c>
      <c r="D121" s="289" t="s">
        <v>113</v>
      </c>
      <c r="E121" s="290" t="s">
        <v>400</v>
      </c>
      <c r="F121" s="291"/>
      <c r="G121" s="291"/>
      <c r="H121" s="291"/>
      <c r="I121" s="292"/>
      <c r="J121" s="293"/>
      <c r="K121" s="294"/>
      <c r="L121" s="294"/>
      <c r="O121" s="82"/>
      <c r="P121" s="82"/>
    </row>
    <row r="122" spans="2:16" s="49" customFormat="1" ht="60" customHeight="1" outlineLevel="1" x14ac:dyDescent="0.25">
      <c r="B122" s="287" t="s">
        <v>136</v>
      </c>
      <c r="C122" s="288" t="str">
        <f t="shared" si="0"/>
        <v>PEDREIRO - HORISTA</v>
      </c>
      <c r="D122" s="289" t="s">
        <v>113</v>
      </c>
      <c r="E122" s="290" t="s">
        <v>400</v>
      </c>
      <c r="F122" s="291"/>
      <c r="G122" s="291"/>
      <c r="H122" s="291"/>
      <c r="I122" s="292"/>
      <c r="J122" s="293"/>
      <c r="K122" s="294"/>
      <c r="L122" s="294"/>
      <c r="O122" s="82"/>
      <c r="P122" s="82"/>
    </row>
    <row r="123" spans="2:16" s="49" customFormat="1" ht="60" customHeight="1" outlineLevel="1" x14ac:dyDescent="0.25">
      <c r="B123" s="287" t="s">
        <v>137</v>
      </c>
      <c r="C123" s="288" t="str">
        <f t="shared" si="0"/>
        <v>PINTOR - HORISTA</v>
      </c>
      <c r="D123" s="289" t="s">
        <v>113</v>
      </c>
      <c r="E123" s="290" t="s">
        <v>400</v>
      </c>
      <c r="F123" s="291"/>
      <c r="G123" s="291"/>
      <c r="H123" s="291"/>
      <c r="I123" s="292"/>
      <c r="J123" s="293"/>
      <c r="K123" s="294"/>
      <c r="L123" s="294"/>
      <c r="O123" s="82"/>
      <c r="P123" s="82"/>
    </row>
    <row r="124" spans="2:16" s="49" customFormat="1" ht="60" customHeight="1" outlineLevel="1" x14ac:dyDescent="0.25">
      <c r="B124" s="287" t="s">
        <v>138</v>
      </c>
      <c r="C124" s="288" t="str">
        <f t="shared" si="0"/>
        <v>PINTOR PARA TINTA EPÓXI (ESTRUTURAS METÁLICAS) - HORISTA</v>
      </c>
      <c r="D124" s="289" t="s">
        <v>113</v>
      </c>
      <c r="E124" s="290" t="s">
        <v>400</v>
      </c>
      <c r="F124" s="291"/>
      <c r="G124" s="291"/>
      <c r="H124" s="291"/>
      <c r="I124" s="292"/>
      <c r="J124" s="293"/>
      <c r="K124" s="294"/>
      <c r="L124" s="294"/>
      <c r="O124" s="82"/>
      <c r="P124" s="82"/>
    </row>
    <row r="125" spans="2:16" s="49" customFormat="1" ht="60" customHeight="1" x14ac:dyDescent="0.25">
      <c r="B125" s="287" t="s">
        <v>139</v>
      </c>
      <c r="C125" s="288" t="str">
        <f t="shared" si="0"/>
        <v>PINTOR DE LETREIROS - HORISTA</v>
      </c>
      <c r="D125" s="289" t="s">
        <v>113</v>
      </c>
      <c r="E125" s="290" t="s">
        <v>400</v>
      </c>
      <c r="F125" s="291"/>
      <c r="G125" s="291"/>
      <c r="H125" s="291"/>
      <c r="I125" s="292"/>
      <c r="J125" s="293"/>
      <c r="K125" s="294"/>
      <c r="L125" s="294"/>
      <c r="O125" s="82"/>
      <c r="P125" s="82"/>
    </row>
    <row r="126" spans="2:16" s="49" customFormat="1" ht="60" customHeight="1" x14ac:dyDescent="0.25">
      <c r="B126" s="287" t="s">
        <v>140</v>
      </c>
      <c r="C126" s="288" t="str">
        <f t="shared" si="0"/>
        <v>TECNICO ELETROMECANICO - HORISTA</v>
      </c>
      <c r="D126" s="289" t="s">
        <v>113</v>
      </c>
      <c r="E126" s="290" t="s">
        <v>400</v>
      </c>
      <c r="F126" s="291"/>
      <c r="G126" s="291"/>
      <c r="H126" s="291"/>
      <c r="I126" s="292"/>
      <c r="J126" s="293"/>
      <c r="K126" s="294"/>
      <c r="L126" s="294"/>
      <c r="O126" s="82"/>
      <c r="P126" s="82"/>
    </row>
    <row r="127" spans="2:16" s="49" customFormat="1" ht="60" customHeight="1" x14ac:dyDescent="0.25">
      <c r="B127" s="287" t="s">
        <v>141</v>
      </c>
      <c r="C127" s="288" t="str">
        <f t="shared" si="0"/>
        <v>SERVENTE DE OBRAS - HORISTA</v>
      </c>
      <c r="D127" s="289" t="s">
        <v>113</v>
      </c>
      <c r="E127" s="290" t="s">
        <v>400</v>
      </c>
      <c r="F127" s="291"/>
      <c r="G127" s="291"/>
      <c r="H127" s="291"/>
      <c r="I127" s="292"/>
      <c r="J127" s="293"/>
      <c r="K127" s="294"/>
      <c r="L127" s="294"/>
      <c r="O127" s="82"/>
      <c r="P127" s="82"/>
    </row>
    <row r="128" spans="2:16" s="49" customFormat="1" ht="60" customHeight="1" x14ac:dyDescent="0.25">
      <c r="B128" s="287" t="s">
        <v>383</v>
      </c>
      <c r="C128" s="288" t="str">
        <f t="shared" si="0"/>
        <v>SOLDADOR - HORISTA</v>
      </c>
      <c r="D128" s="289" t="s">
        <v>113</v>
      </c>
      <c r="E128" s="290" t="s">
        <v>400</v>
      </c>
      <c r="F128" s="291"/>
      <c r="G128" s="291"/>
      <c r="H128" s="291"/>
      <c r="I128" s="292"/>
      <c r="J128" s="293"/>
      <c r="K128" s="294"/>
      <c r="L128" s="294"/>
      <c r="O128" s="82"/>
      <c r="P128" s="82"/>
    </row>
    <row r="129" spans="2:16" s="49" customFormat="1" ht="15.75" customHeight="1" x14ac:dyDescent="0.25">
      <c r="B129" s="73"/>
      <c r="C129" s="74"/>
      <c r="D129" s="75"/>
      <c r="E129" s="75"/>
      <c r="F129" s="204"/>
      <c r="G129" s="204"/>
      <c r="H129" s="77"/>
      <c r="I129" s="77"/>
      <c r="J129" s="79"/>
      <c r="K129" s="80"/>
      <c r="L129" s="205"/>
      <c r="O129" s="82"/>
      <c r="P129" s="82"/>
    </row>
    <row r="130" spans="2:16" s="207" customFormat="1" ht="30" customHeight="1" x14ac:dyDescent="0.25">
      <c r="B130" s="209" t="s">
        <v>142</v>
      </c>
      <c r="C130" s="210" t="s">
        <v>143</v>
      </c>
      <c r="D130" s="211"/>
      <c r="E130" s="211"/>
      <c r="F130" s="212"/>
      <c r="G130" s="212"/>
      <c r="H130" s="213"/>
      <c r="I130" s="213"/>
      <c r="J130" s="221"/>
      <c r="K130" s="214"/>
      <c r="L130" s="211"/>
      <c r="O130" s="208"/>
      <c r="P130" s="208"/>
    </row>
    <row r="131" spans="2:16" s="49" customFormat="1" ht="60" customHeight="1" x14ac:dyDescent="0.25">
      <c r="B131" s="279" t="s">
        <v>144</v>
      </c>
      <c r="C131" s="280" t="str">
        <f t="shared" ref="C131:C147" si="1">C112</f>
        <v>ALMOXARIFE - HORISTA</v>
      </c>
      <c r="D131" s="281" t="s">
        <v>113</v>
      </c>
      <c r="E131" s="282" t="s">
        <v>399</v>
      </c>
      <c r="F131" s="283"/>
      <c r="G131" s="283"/>
      <c r="H131" s="283"/>
      <c r="I131" s="284"/>
      <c r="J131" s="285"/>
      <c r="K131" s="286"/>
      <c r="L131" s="286"/>
      <c r="O131" s="82"/>
      <c r="P131" s="82"/>
    </row>
    <row r="132" spans="2:16" s="49" customFormat="1" ht="60" customHeight="1" x14ac:dyDescent="0.25">
      <c r="B132" s="287" t="s">
        <v>145</v>
      </c>
      <c r="C132" s="288" t="str">
        <f t="shared" si="1"/>
        <v>CARPINTEIRO DE ESQUADRIAS DE MADEIRA- HORISTA</v>
      </c>
      <c r="D132" s="289" t="s">
        <v>113</v>
      </c>
      <c r="E132" s="290" t="s">
        <v>399</v>
      </c>
      <c r="F132" s="291"/>
      <c r="G132" s="291"/>
      <c r="H132" s="291"/>
      <c r="I132" s="292"/>
      <c r="J132" s="293"/>
      <c r="K132" s="294"/>
      <c r="L132" s="294"/>
      <c r="O132" s="82"/>
      <c r="P132" s="82"/>
    </row>
    <row r="133" spans="2:16" s="49" customFormat="1" ht="60" customHeight="1" x14ac:dyDescent="0.25">
      <c r="B133" s="287" t="s">
        <v>146</v>
      </c>
      <c r="C133" s="288" t="str">
        <f t="shared" si="1"/>
        <v>MONTADOR DE ESQUADRIAS METÁLICAS (ALUMÍNIO E METAIS)- HORISTA</v>
      </c>
      <c r="D133" s="289" t="s">
        <v>113</v>
      </c>
      <c r="E133" s="290" t="s">
        <v>399</v>
      </c>
      <c r="F133" s="291"/>
      <c r="G133" s="291"/>
      <c r="H133" s="291"/>
      <c r="I133" s="292"/>
      <c r="J133" s="293"/>
      <c r="K133" s="294"/>
      <c r="L133" s="294"/>
      <c r="O133" s="82"/>
      <c r="P133" s="82"/>
    </row>
    <row r="134" spans="2:16" s="49" customFormat="1" ht="60" customHeight="1" x14ac:dyDescent="0.25">
      <c r="B134" s="287" t="s">
        <v>147</v>
      </c>
      <c r="C134" s="288" t="str">
        <f t="shared" si="1"/>
        <v>ELETRICISTA DE MANUTENÇÃO INDUSTRIAL- HORISTA</v>
      </c>
      <c r="D134" s="289" t="s">
        <v>113</v>
      </c>
      <c r="E134" s="290" t="s">
        <v>399</v>
      </c>
      <c r="F134" s="291"/>
      <c r="G134" s="291"/>
      <c r="H134" s="291"/>
      <c r="I134" s="292"/>
      <c r="J134" s="293"/>
      <c r="K134" s="294"/>
      <c r="L134" s="294"/>
      <c r="O134" s="82"/>
      <c r="P134" s="82"/>
    </row>
    <row r="135" spans="2:16" s="49" customFormat="1" ht="60" customHeight="1" x14ac:dyDescent="0.25">
      <c r="B135" s="287" t="s">
        <v>148</v>
      </c>
      <c r="C135" s="288" t="str">
        <f t="shared" si="1"/>
        <v>ELETRICISTA DE MANUTENÇÃO INDUSTRIAL (EQUIPE DE TURNO) + 20% DE ADICIONAL NOTURNO- HORISTA</v>
      </c>
      <c r="D135" s="289" t="s">
        <v>113</v>
      </c>
      <c r="E135" s="290" t="s">
        <v>399</v>
      </c>
      <c r="F135" s="291"/>
      <c r="G135" s="291"/>
      <c r="H135" s="291"/>
      <c r="I135" s="292"/>
      <c r="J135" s="293"/>
      <c r="K135" s="294"/>
      <c r="L135" s="294"/>
      <c r="O135" s="82"/>
      <c r="P135" s="82"/>
    </row>
    <row r="136" spans="2:16" s="49" customFormat="1" ht="60" customHeight="1" x14ac:dyDescent="0.25">
      <c r="B136" s="287" t="s">
        <v>149</v>
      </c>
      <c r="C136" s="288" t="str">
        <f t="shared" si="1"/>
        <v>ELETROTÉCNICO COM ENCARGOS COMPLEMENTARES- HORISTA</v>
      </c>
      <c r="D136" s="289" t="s">
        <v>113</v>
      </c>
      <c r="E136" s="290" t="s">
        <v>399</v>
      </c>
      <c r="F136" s="291"/>
      <c r="G136" s="291"/>
      <c r="H136" s="291"/>
      <c r="I136" s="292"/>
      <c r="J136" s="293"/>
      <c r="K136" s="294"/>
      <c r="L136" s="294"/>
      <c r="O136" s="82"/>
      <c r="P136" s="82"/>
    </row>
    <row r="137" spans="2:16" s="49" customFormat="1" ht="60" customHeight="1" x14ac:dyDescent="0.25">
      <c r="B137" s="287" t="s">
        <v>150</v>
      </c>
      <c r="C137" s="288" t="str">
        <f t="shared" si="1"/>
        <v>ENCANADOR OU BOMBEIRO HIDRÁULICO COM ENCARGOS COMPLEMENTARES- HORISTA</v>
      </c>
      <c r="D137" s="289" t="s">
        <v>113</v>
      </c>
      <c r="E137" s="290" t="s">
        <v>399</v>
      </c>
      <c r="F137" s="291"/>
      <c r="G137" s="291"/>
      <c r="H137" s="291"/>
      <c r="I137" s="292"/>
      <c r="J137" s="293"/>
      <c r="K137" s="294"/>
      <c r="L137" s="294"/>
      <c r="O137" s="82"/>
      <c r="P137" s="82"/>
    </row>
    <row r="138" spans="2:16" s="49" customFormat="1" ht="60" customHeight="1" x14ac:dyDescent="0.25">
      <c r="B138" s="287" t="s">
        <v>151</v>
      </c>
      <c r="C138" s="295" t="str">
        <f t="shared" si="1"/>
        <v>ENCANADOR OU BOMBEIRO HIDRÁULICO (EQUIPE DE TURNO) + 20% DE ADICIONAL NOTURNO- HORISTA</v>
      </c>
      <c r="D138" s="289" t="s">
        <v>113</v>
      </c>
      <c r="E138" s="290" t="s">
        <v>399</v>
      </c>
      <c r="F138" s="291"/>
      <c r="G138" s="291"/>
      <c r="H138" s="291"/>
      <c r="I138" s="292"/>
      <c r="J138" s="293"/>
      <c r="K138" s="294"/>
      <c r="L138" s="294"/>
      <c r="O138" s="82"/>
      <c r="P138" s="82"/>
    </row>
    <row r="139" spans="2:16" s="49" customFormat="1" ht="60" customHeight="1" x14ac:dyDescent="0.25">
      <c r="B139" s="287" t="s">
        <v>152</v>
      </c>
      <c r="C139" s="288" t="str">
        <f t="shared" si="1"/>
        <v>MECÂNICO DE EQUIPAMENTOS PESADOS - HORISTA</v>
      </c>
      <c r="D139" s="289" t="s">
        <v>113</v>
      </c>
      <c r="E139" s="290" t="s">
        <v>399</v>
      </c>
      <c r="F139" s="291"/>
      <c r="G139" s="291"/>
      <c r="H139" s="291"/>
      <c r="I139" s="292"/>
      <c r="J139" s="293"/>
      <c r="K139" s="294"/>
      <c r="L139" s="294"/>
      <c r="O139" s="82"/>
      <c r="P139" s="82"/>
    </row>
    <row r="140" spans="2:16" s="49" customFormat="1" ht="60" customHeight="1" x14ac:dyDescent="0.25">
      <c r="B140" s="287" t="s">
        <v>153</v>
      </c>
      <c r="C140" s="288" t="str">
        <f t="shared" si="1"/>
        <v>OPERADOR DE MÁQUINAS PESADAS, RETRO-ESCAVADEIRA, EMPILHADEIRA, PÁ-CARREGADEIRA - HORISTA</v>
      </c>
      <c r="D140" s="289" t="s">
        <v>113</v>
      </c>
      <c r="E140" s="290" t="s">
        <v>399</v>
      </c>
      <c r="F140" s="291"/>
      <c r="G140" s="291"/>
      <c r="H140" s="291"/>
      <c r="I140" s="292"/>
      <c r="J140" s="293"/>
      <c r="K140" s="294"/>
      <c r="L140" s="294"/>
      <c r="O140" s="82"/>
      <c r="P140" s="82"/>
    </row>
    <row r="141" spans="2:16" s="49" customFormat="1" ht="60" customHeight="1" x14ac:dyDescent="0.25">
      <c r="B141" s="287" t="s">
        <v>154</v>
      </c>
      <c r="C141" s="288" t="str">
        <f t="shared" si="1"/>
        <v>PEDREIRO - HORISTA</v>
      </c>
      <c r="D141" s="289" t="s">
        <v>113</v>
      </c>
      <c r="E141" s="290" t="s">
        <v>399</v>
      </c>
      <c r="F141" s="291"/>
      <c r="G141" s="291"/>
      <c r="H141" s="291"/>
      <c r="I141" s="292"/>
      <c r="J141" s="293"/>
      <c r="K141" s="294"/>
      <c r="L141" s="294"/>
      <c r="O141" s="82"/>
      <c r="P141" s="82"/>
    </row>
    <row r="142" spans="2:16" s="49" customFormat="1" ht="60" customHeight="1" x14ac:dyDescent="0.25">
      <c r="B142" s="287" t="s">
        <v>155</v>
      </c>
      <c r="C142" s="288" t="str">
        <f t="shared" si="1"/>
        <v>PINTOR - HORISTA</v>
      </c>
      <c r="D142" s="289" t="s">
        <v>113</v>
      </c>
      <c r="E142" s="290" t="s">
        <v>399</v>
      </c>
      <c r="F142" s="291"/>
      <c r="G142" s="291"/>
      <c r="H142" s="291"/>
      <c r="I142" s="292"/>
      <c r="J142" s="293"/>
      <c r="K142" s="294"/>
      <c r="L142" s="294"/>
      <c r="O142" s="82"/>
      <c r="P142" s="82"/>
    </row>
    <row r="143" spans="2:16" s="49" customFormat="1" ht="60" customHeight="1" x14ac:dyDescent="0.25">
      <c r="B143" s="287" t="s">
        <v>156</v>
      </c>
      <c r="C143" s="288" t="str">
        <f t="shared" si="1"/>
        <v>PINTOR PARA TINTA EPÓXI (ESTRUTURAS METÁLICAS) - HORISTA</v>
      </c>
      <c r="D143" s="289" t="s">
        <v>113</v>
      </c>
      <c r="E143" s="290" t="s">
        <v>399</v>
      </c>
      <c r="F143" s="291"/>
      <c r="G143" s="291"/>
      <c r="H143" s="291"/>
      <c r="I143" s="292"/>
      <c r="J143" s="293"/>
      <c r="K143" s="294"/>
      <c r="L143" s="294"/>
      <c r="O143" s="82"/>
      <c r="P143" s="82"/>
    </row>
    <row r="144" spans="2:16" s="49" customFormat="1" ht="60" customHeight="1" x14ac:dyDescent="0.25">
      <c r="B144" s="287" t="s">
        <v>157</v>
      </c>
      <c r="C144" s="288" t="str">
        <f t="shared" si="1"/>
        <v>PINTOR DE LETREIROS - HORISTA</v>
      </c>
      <c r="D144" s="289" t="s">
        <v>113</v>
      </c>
      <c r="E144" s="290" t="s">
        <v>399</v>
      </c>
      <c r="F144" s="291"/>
      <c r="G144" s="291"/>
      <c r="H144" s="291"/>
      <c r="I144" s="292"/>
      <c r="J144" s="293"/>
      <c r="K144" s="294"/>
      <c r="L144" s="294"/>
      <c r="O144" s="82"/>
      <c r="P144" s="82"/>
    </row>
    <row r="145" spans="2:16" s="49" customFormat="1" ht="60" customHeight="1" x14ac:dyDescent="0.25">
      <c r="B145" s="287" t="s">
        <v>158</v>
      </c>
      <c r="C145" s="288" t="str">
        <f t="shared" si="1"/>
        <v>TECNICO ELETROMECANICO - HORISTA</v>
      </c>
      <c r="D145" s="289" t="s">
        <v>113</v>
      </c>
      <c r="E145" s="290" t="s">
        <v>399</v>
      </c>
      <c r="F145" s="291"/>
      <c r="G145" s="291"/>
      <c r="H145" s="291"/>
      <c r="I145" s="292"/>
      <c r="J145" s="293"/>
      <c r="K145" s="294"/>
      <c r="L145" s="294"/>
      <c r="O145" s="82"/>
      <c r="P145" s="82"/>
    </row>
    <row r="146" spans="2:16" s="49" customFormat="1" ht="60" customHeight="1" x14ac:dyDescent="0.25">
      <c r="B146" s="287" t="s">
        <v>159</v>
      </c>
      <c r="C146" s="288" t="str">
        <f t="shared" si="1"/>
        <v>SERVENTE DE OBRAS - HORISTA</v>
      </c>
      <c r="D146" s="289" t="s">
        <v>113</v>
      </c>
      <c r="E146" s="290" t="s">
        <v>399</v>
      </c>
      <c r="F146" s="291"/>
      <c r="G146" s="291"/>
      <c r="H146" s="291"/>
      <c r="I146" s="292"/>
      <c r="J146" s="293"/>
      <c r="K146" s="294"/>
      <c r="L146" s="294"/>
      <c r="O146" s="82"/>
      <c r="P146" s="82"/>
    </row>
    <row r="147" spans="2:16" s="49" customFormat="1" ht="60" customHeight="1" x14ac:dyDescent="0.25">
      <c r="B147" s="287" t="s">
        <v>384</v>
      </c>
      <c r="C147" s="288" t="str">
        <f t="shared" si="1"/>
        <v>SOLDADOR - HORISTA</v>
      </c>
      <c r="D147" s="289" t="s">
        <v>113</v>
      </c>
      <c r="E147" s="290" t="s">
        <v>399</v>
      </c>
      <c r="F147" s="291"/>
      <c r="G147" s="291"/>
      <c r="H147" s="291"/>
      <c r="I147" s="292"/>
      <c r="J147" s="293"/>
      <c r="K147" s="294"/>
      <c r="L147" s="294"/>
      <c r="O147" s="82"/>
      <c r="P147" s="82"/>
    </row>
    <row r="148" spans="2:16" s="49" customFormat="1" x14ac:dyDescent="0.25">
      <c r="B148" s="90"/>
      <c r="C148" s="89"/>
      <c r="D148" s="83"/>
      <c r="E148" s="84"/>
      <c r="F148" s="85"/>
      <c r="G148" s="85"/>
      <c r="H148" s="85"/>
      <c r="I148" s="86"/>
      <c r="J148" s="87"/>
      <c r="K148" s="197"/>
      <c r="L148" s="92"/>
      <c r="O148" s="82"/>
      <c r="P148" s="82"/>
    </row>
    <row r="149" spans="2:16" ht="28.5" customHeight="1" x14ac:dyDescent="0.25">
      <c r="B149" s="215">
        <v>6</v>
      </c>
      <c r="C149" s="249" t="str">
        <f>VLOOKUP(B149,'PLAN SINTÉTICA - VALORES'!B$169:C$172,2,0)</f>
        <v>CANTEIRO DE OBRAS, MOBILIZAÇÃO E DESMOBILIZAÇÃO</v>
      </c>
      <c r="D149" s="249"/>
      <c r="E149" s="249"/>
      <c r="F149" s="217"/>
      <c r="G149" s="217"/>
      <c r="H149" s="217"/>
      <c r="I149" s="217"/>
      <c r="J149" s="220"/>
      <c r="K149" s="218"/>
      <c r="L149" s="218"/>
      <c r="O149" s="72"/>
      <c r="P149" s="72"/>
    </row>
    <row r="150" spans="2:16" s="49" customFormat="1" ht="60" x14ac:dyDescent="0.25">
      <c r="B150" s="262" t="s">
        <v>459</v>
      </c>
      <c r="C150" s="263" t="str">
        <f>VLOOKUP(B150,'PLAN SINTÉTICA - VALORES'!B$169:C$172,2,0)</f>
        <v>FORNECIMENTO DE MOBILIÁRIOS, COMPUTADORES, IMPRESSORAS PARA ESCRITÓRIO - 20 MESAS DE ESCRITÓRIO, 30 CADEIRAS PARA ESCRITÓRIO, 30 CADEIRAS PARA REFEITÓRIO, 05 COMPUTADORES, 2 IMPRESSORAS JATO DE TINTA;</v>
      </c>
      <c r="D150" s="264" t="str">
        <f>VLOOKUP(B150,'PLAN SINTÉTICA - VALORES'!$B$170:$D$172,3,0)</f>
        <v>vb</v>
      </c>
      <c r="E150" s="265" t="s">
        <v>398</v>
      </c>
      <c r="F150" s="266"/>
      <c r="G150" s="266"/>
      <c r="H150" s="266"/>
      <c r="I150" s="267"/>
      <c r="J150" s="268"/>
      <c r="K150" s="269"/>
      <c r="L150" s="269"/>
      <c r="O150" s="82"/>
      <c r="P150" s="82"/>
    </row>
    <row r="151" spans="2:16" s="49" customFormat="1" ht="57" customHeight="1" x14ac:dyDescent="0.25">
      <c r="B151" s="270" t="s">
        <v>461</v>
      </c>
      <c r="C151" s="263" t="str">
        <f>VLOOKUP(B151,'PLAN SINTÉTICA - VALORES'!B$169:C$172,2,0)</f>
        <v>MANUTENÇÃO MENSAL DE CANTEIRO DE OBRAS - material para escritório, cartucHo de tinta, papel, internet, envelopes, material de escritório.</v>
      </c>
      <c r="D151" s="264" t="str">
        <f>VLOOKUP(B151,'PLAN SINTÉTICA - VALORES'!$B$170:$D$172,3,0)</f>
        <v>mês</v>
      </c>
      <c r="E151" s="273" t="s">
        <v>391</v>
      </c>
      <c r="F151" s="274"/>
      <c r="G151" s="274"/>
      <c r="H151" s="274"/>
      <c r="I151" s="275"/>
      <c r="J151" s="276"/>
      <c r="K151" s="277"/>
      <c r="L151" s="277"/>
      <c r="O151" s="82"/>
      <c r="P151" s="82"/>
    </row>
    <row r="152" spans="2:16" s="49" customFormat="1" ht="42" customHeight="1" x14ac:dyDescent="0.25">
      <c r="B152" s="270" t="s">
        <v>462</v>
      </c>
      <c r="C152" s="263" t="str">
        <f>VLOOKUP(B152,'PLAN SINTÉTICA - VALORES'!B$169:C$172,2,0)</f>
        <v>MOBILIZAÇÃO E DESMOBILIZAÇÃO DE CANTEIRO DE OBRAS</v>
      </c>
      <c r="D152" s="264" t="str">
        <f>VLOOKUP(B152,'PLAN SINTÉTICA - VALORES'!$B$170:$D$172,3,0)</f>
        <v>vb</v>
      </c>
      <c r="E152" s="273" t="s">
        <v>398</v>
      </c>
      <c r="F152" s="274"/>
      <c r="G152" s="274"/>
      <c r="H152" s="274"/>
      <c r="I152" s="275"/>
      <c r="J152" s="276"/>
      <c r="K152" s="277"/>
      <c r="L152" s="277"/>
      <c r="O152" s="82"/>
      <c r="P152" s="82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workbookViewId="0">
      <selection activeCell="I111" sqref="I111"/>
    </sheetView>
  </sheetViews>
  <sheetFormatPr defaultRowHeight="15" x14ac:dyDescent="0.25"/>
  <cols>
    <col min="1" max="1" width="5" customWidth="1"/>
    <col min="2" max="2" width="60.28515625" customWidth="1"/>
    <col min="3" max="3" width="12.42578125" bestFit="1" customWidth="1"/>
    <col min="4" max="4" width="11.7109375" bestFit="1" customWidth="1"/>
    <col min="5" max="8" width="5.7109375" customWidth="1"/>
    <col min="9" max="9" width="37.28515625" bestFit="1" customWidth="1"/>
    <col min="10" max="10" width="6.7109375" customWidth="1"/>
    <col min="11" max="12" width="5.7109375" customWidth="1"/>
    <col min="257" max="257" width="5" customWidth="1"/>
    <col min="258" max="258" width="60.28515625" customWidth="1"/>
    <col min="259" max="259" width="12.42578125" bestFit="1" customWidth="1"/>
    <col min="260" max="260" width="11.7109375" bestFit="1" customWidth="1"/>
    <col min="261" max="268" width="5.7109375" customWidth="1"/>
    <col min="513" max="513" width="5" customWidth="1"/>
    <col min="514" max="514" width="60.28515625" customWidth="1"/>
    <col min="515" max="515" width="12.42578125" bestFit="1" customWidth="1"/>
    <col min="516" max="516" width="11.7109375" bestFit="1" customWidth="1"/>
    <col min="517" max="524" width="5.7109375" customWidth="1"/>
    <col min="769" max="769" width="5" customWidth="1"/>
    <col min="770" max="770" width="60.28515625" customWidth="1"/>
    <col min="771" max="771" width="12.42578125" bestFit="1" customWidth="1"/>
    <col min="772" max="772" width="11.7109375" bestFit="1" customWidth="1"/>
    <col min="773" max="780" width="5.7109375" customWidth="1"/>
    <col min="1025" max="1025" width="5" customWidth="1"/>
    <col min="1026" max="1026" width="60.28515625" customWidth="1"/>
    <col min="1027" max="1027" width="12.42578125" bestFit="1" customWidth="1"/>
    <col min="1028" max="1028" width="11.7109375" bestFit="1" customWidth="1"/>
    <col min="1029" max="1036" width="5.7109375" customWidth="1"/>
    <col min="1281" max="1281" width="5" customWidth="1"/>
    <col min="1282" max="1282" width="60.28515625" customWidth="1"/>
    <col min="1283" max="1283" width="12.42578125" bestFit="1" customWidth="1"/>
    <col min="1284" max="1284" width="11.7109375" bestFit="1" customWidth="1"/>
    <col min="1285" max="1292" width="5.7109375" customWidth="1"/>
    <col min="1537" max="1537" width="5" customWidth="1"/>
    <col min="1538" max="1538" width="60.28515625" customWidth="1"/>
    <col min="1539" max="1539" width="12.42578125" bestFit="1" customWidth="1"/>
    <col min="1540" max="1540" width="11.7109375" bestFit="1" customWidth="1"/>
    <col min="1541" max="1548" width="5.7109375" customWidth="1"/>
    <col min="1793" max="1793" width="5" customWidth="1"/>
    <col min="1794" max="1794" width="60.28515625" customWidth="1"/>
    <col min="1795" max="1795" width="12.42578125" bestFit="1" customWidth="1"/>
    <col min="1796" max="1796" width="11.7109375" bestFit="1" customWidth="1"/>
    <col min="1797" max="1804" width="5.7109375" customWidth="1"/>
    <col min="2049" max="2049" width="5" customWidth="1"/>
    <col min="2050" max="2050" width="60.28515625" customWidth="1"/>
    <col min="2051" max="2051" width="12.42578125" bestFit="1" customWidth="1"/>
    <col min="2052" max="2052" width="11.7109375" bestFit="1" customWidth="1"/>
    <col min="2053" max="2060" width="5.7109375" customWidth="1"/>
    <col min="2305" max="2305" width="5" customWidth="1"/>
    <col min="2306" max="2306" width="60.28515625" customWidth="1"/>
    <col min="2307" max="2307" width="12.42578125" bestFit="1" customWidth="1"/>
    <col min="2308" max="2308" width="11.7109375" bestFit="1" customWidth="1"/>
    <col min="2309" max="2316" width="5.7109375" customWidth="1"/>
    <col min="2561" max="2561" width="5" customWidth="1"/>
    <col min="2562" max="2562" width="60.28515625" customWidth="1"/>
    <col min="2563" max="2563" width="12.42578125" bestFit="1" customWidth="1"/>
    <col min="2564" max="2564" width="11.7109375" bestFit="1" customWidth="1"/>
    <col min="2565" max="2572" width="5.7109375" customWidth="1"/>
    <col min="2817" max="2817" width="5" customWidth="1"/>
    <col min="2818" max="2818" width="60.28515625" customWidth="1"/>
    <col min="2819" max="2819" width="12.42578125" bestFit="1" customWidth="1"/>
    <col min="2820" max="2820" width="11.7109375" bestFit="1" customWidth="1"/>
    <col min="2821" max="2828" width="5.7109375" customWidth="1"/>
    <col min="3073" max="3073" width="5" customWidth="1"/>
    <col min="3074" max="3074" width="60.28515625" customWidth="1"/>
    <col min="3075" max="3075" width="12.42578125" bestFit="1" customWidth="1"/>
    <col min="3076" max="3076" width="11.7109375" bestFit="1" customWidth="1"/>
    <col min="3077" max="3084" width="5.7109375" customWidth="1"/>
    <col min="3329" max="3329" width="5" customWidth="1"/>
    <col min="3330" max="3330" width="60.28515625" customWidth="1"/>
    <col min="3331" max="3331" width="12.42578125" bestFit="1" customWidth="1"/>
    <col min="3332" max="3332" width="11.7109375" bestFit="1" customWidth="1"/>
    <col min="3333" max="3340" width="5.7109375" customWidth="1"/>
    <col min="3585" max="3585" width="5" customWidth="1"/>
    <col min="3586" max="3586" width="60.28515625" customWidth="1"/>
    <col min="3587" max="3587" width="12.42578125" bestFit="1" customWidth="1"/>
    <col min="3588" max="3588" width="11.7109375" bestFit="1" customWidth="1"/>
    <col min="3589" max="3596" width="5.7109375" customWidth="1"/>
    <col min="3841" max="3841" width="5" customWidth="1"/>
    <col min="3842" max="3842" width="60.28515625" customWidth="1"/>
    <col min="3843" max="3843" width="12.42578125" bestFit="1" customWidth="1"/>
    <col min="3844" max="3844" width="11.7109375" bestFit="1" customWidth="1"/>
    <col min="3845" max="3852" width="5.7109375" customWidth="1"/>
    <col min="4097" max="4097" width="5" customWidth="1"/>
    <col min="4098" max="4098" width="60.28515625" customWidth="1"/>
    <col min="4099" max="4099" width="12.42578125" bestFit="1" customWidth="1"/>
    <col min="4100" max="4100" width="11.7109375" bestFit="1" customWidth="1"/>
    <col min="4101" max="4108" width="5.7109375" customWidth="1"/>
    <col min="4353" max="4353" width="5" customWidth="1"/>
    <col min="4354" max="4354" width="60.28515625" customWidth="1"/>
    <col min="4355" max="4355" width="12.42578125" bestFit="1" customWidth="1"/>
    <col min="4356" max="4356" width="11.7109375" bestFit="1" customWidth="1"/>
    <col min="4357" max="4364" width="5.7109375" customWidth="1"/>
    <col min="4609" max="4609" width="5" customWidth="1"/>
    <col min="4610" max="4610" width="60.28515625" customWidth="1"/>
    <col min="4611" max="4611" width="12.42578125" bestFit="1" customWidth="1"/>
    <col min="4612" max="4612" width="11.7109375" bestFit="1" customWidth="1"/>
    <col min="4613" max="4620" width="5.7109375" customWidth="1"/>
    <col min="4865" max="4865" width="5" customWidth="1"/>
    <col min="4866" max="4866" width="60.28515625" customWidth="1"/>
    <col min="4867" max="4867" width="12.42578125" bestFit="1" customWidth="1"/>
    <col min="4868" max="4868" width="11.7109375" bestFit="1" customWidth="1"/>
    <col min="4869" max="4876" width="5.7109375" customWidth="1"/>
    <col min="5121" max="5121" width="5" customWidth="1"/>
    <col min="5122" max="5122" width="60.28515625" customWidth="1"/>
    <col min="5123" max="5123" width="12.42578125" bestFit="1" customWidth="1"/>
    <col min="5124" max="5124" width="11.7109375" bestFit="1" customWidth="1"/>
    <col min="5125" max="5132" width="5.7109375" customWidth="1"/>
    <col min="5377" max="5377" width="5" customWidth="1"/>
    <col min="5378" max="5378" width="60.28515625" customWidth="1"/>
    <col min="5379" max="5379" width="12.42578125" bestFit="1" customWidth="1"/>
    <col min="5380" max="5380" width="11.7109375" bestFit="1" customWidth="1"/>
    <col min="5381" max="5388" width="5.7109375" customWidth="1"/>
    <col min="5633" max="5633" width="5" customWidth="1"/>
    <col min="5634" max="5634" width="60.28515625" customWidth="1"/>
    <col min="5635" max="5635" width="12.42578125" bestFit="1" customWidth="1"/>
    <col min="5636" max="5636" width="11.7109375" bestFit="1" customWidth="1"/>
    <col min="5637" max="5644" width="5.7109375" customWidth="1"/>
    <col min="5889" max="5889" width="5" customWidth="1"/>
    <col min="5890" max="5890" width="60.28515625" customWidth="1"/>
    <col min="5891" max="5891" width="12.42578125" bestFit="1" customWidth="1"/>
    <col min="5892" max="5892" width="11.7109375" bestFit="1" customWidth="1"/>
    <col min="5893" max="5900" width="5.7109375" customWidth="1"/>
    <col min="6145" max="6145" width="5" customWidth="1"/>
    <col min="6146" max="6146" width="60.28515625" customWidth="1"/>
    <col min="6147" max="6147" width="12.42578125" bestFit="1" customWidth="1"/>
    <col min="6148" max="6148" width="11.7109375" bestFit="1" customWidth="1"/>
    <col min="6149" max="6156" width="5.7109375" customWidth="1"/>
    <col min="6401" max="6401" width="5" customWidth="1"/>
    <col min="6402" max="6402" width="60.28515625" customWidth="1"/>
    <col min="6403" max="6403" width="12.42578125" bestFit="1" customWidth="1"/>
    <col min="6404" max="6404" width="11.7109375" bestFit="1" customWidth="1"/>
    <col min="6405" max="6412" width="5.7109375" customWidth="1"/>
    <col min="6657" max="6657" width="5" customWidth="1"/>
    <col min="6658" max="6658" width="60.28515625" customWidth="1"/>
    <col min="6659" max="6659" width="12.42578125" bestFit="1" customWidth="1"/>
    <col min="6660" max="6660" width="11.7109375" bestFit="1" customWidth="1"/>
    <col min="6661" max="6668" width="5.7109375" customWidth="1"/>
    <col min="6913" max="6913" width="5" customWidth="1"/>
    <col min="6914" max="6914" width="60.28515625" customWidth="1"/>
    <col min="6915" max="6915" width="12.42578125" bestFit="1" customWidth="1"/>
    <col min="6916" max="6916" width="11.7109375" bestFit="1" customWidth="1"/>
    <col min="6917" max="6924" width="5.7109375" customWidth="1"/>
    <col min="7169" max="7169" width="5" customWidth="1"/>
    <col min="7170" max="7170" width="60.28515625" customWidth="1"/>
    <col min="7171" max="7171" width="12.42578125" bestFit="1" customWidth="1"/>
    <col min="7172" max="7172" width="11.7109375" bestFit="1" customWidth="1"/>
    <col min="7173" max="7180" width="5.7109375" customWidth="1"/>
    <col min="7425" max="7425" width="5" customWidth="1"/>
    <col min="7426" max="7426" width="60.28515625" customWidth="1"/>
    <col min="7427" max="7427" width="12.42578125" bestFit="1" customWidth="1"/>
    <col min="7428" max="7428" width="11.7109375" bestFit="1" customWidth="1"/>
    <col min="7429" max="7436" width="5.7109375" customWidth="1"/>
    <col min="7681" max="7681" width="5" customWidth="1"/>
    <col min="7682" max="7682" width="60.28515625" customWidth="1"/>
    <col min="7683" max="7683" width="12.42578125" bestFit="1" customWidth="1"/>
    <col min="7684" max="7684" width="11.7109375" bestFit="1" customWidth="1"/>
    <col min="7685" max="7692" width="5.7109375" customWidth="1"/>
    <col min="7937" max="7937" width="5" customWidth="1"/>
    <col min="7938" max="7938" width="60.28515625" customWidth="1"/>
    <col min="7939" max="7939" width="12.42578125" bestFit="1" customWidth="1"/>
    <col min="7940" max="7940" width="11.7109375" bestFit="1" customWidth="1"/>
    <col min="7941" max="7948" width="5.7109375" customWidth="1"/>
    <col min="8193" max="8193" width="5" customWidth="1"/>
    <col min="8194" max="8194" width="60.28515625" customWidth="1"/>
    <col min="8195" max="8195" width="12.42578125" bestFit="1" customWidth="1"/>
    <col min="8196" max="8196" width="11.7109375" bestFit="1" customWidth="1"/>
    <col min="8197" max="8204" width="5.7109375" customWidth="1"/>
    <col min="8449" max="8449" width="5" customWidth="1"/>
    <col min="8450" max="8450" width="60.28515625" customWidth="1"/>
    <col min="8451" max="8451" width="12.42578125" bestFit="1" customWidth="1"/>
    <col min="8452" max="8452" width="11.7109375" bestFit="1" customWidth="1"/>
    <col min="8453" max="8460" width="5.7109375" customWidth="1"/>
    <col min="8705" max="8705" width="5" customWidth="1"/>
    <col min="8706" max="8706" width="60.28515625" customWidth="1"/>
    <col min="8707" max="8707" width="12.42578125" bestFit="1" customWidth="1"/>
    <col min="8708" max="8708" width="11.7109375" bestFit="1" customWidth="1"/>
    <col min="8709" max="8716" width="5.7109375" customWidth="1"/>
    <col min="8961" max="8961" width="5" customWidth="1"/>
    <col min="8962" max="8962" width="60.28515625" customWidth="1"/>
    <col min="8963" max="8963" width="12.42578125" bestFit="1" customWidth="1"/>
    <col min="8964" max="8964" width="11.7109375" bestFit="1" customWidth="1"/>
    <col min="8965" max="8972" width="5.7109375" customWidth="1"/>
    <col min="9217" max="9217" width="5" customWidth="1"/>
    <col min="9218" max="9218" width="60.28515625" customWidth="1"/>
    <col min="9219" max="9219" width="12.42578125" bestFit="1" customWidth="1"/>
    <col min="9220" max="9220" width="11.7109375" bestFit="1" customWidth="1"/>
    <col min="9221" max="9228" width="5.7109375" customWidth="1"/>
    <col min="9473" max="9473" width="5" customWidth="1"/>
    <col min="9474" max="9474" width="60.28515625" customWidth="1"/>
    <col min="9475" max="9475" width="12.42578125" bestFit="1" customWidth="1"/>
    <col min="9476" max="9476" width="11.7109375" bestFit="1" customWidth="1"/>
    <col min="9477" max="9484" width="5.7109375" customWidth="1"/>
    <col min="9729" max="9729" width="5" customWidth="1"/>
    <col min="9730" max="9730" width="60.28515625" customWidth="1"/>
    <col min="9731" max="9731" width="12.42578125" bestFit="1" customWidth="1"/>
    <col min="9732" max="9732" width="11.7109375" bestFit="1" customWidth="1"/>
    <col min="9733" max="9740" width="5.7109375" customWidth="1"/>
    <col min="9985" max="9985" width="5" customWidth="1"/>
    <col min="9986" max="9986" width="60.28515625" customWidth="1"/>
    <col min="9987" max="9987" width="12.42578125" bestFit="1" customWidth="1"/>
    <col min="9988" max="9988" width="11.7109375" bestFit="1" customWidth="1"/>
    <col min="9989" max="9996" width="5.7109375" customWidth="1"/>
    <col min="10241" max="10241" width="5" customWidth="1"/>
    <col min="10242" max="10242" width="60.28515625" customWidth="1"/>
    <col min="10243" max="10243" width="12.42578125" bestFit="1" customWidth="1"/>
    <col min="10244" max="10244" width="11.7109375" bestFit="1" customWidth="1"/>
    <col min="10245" max="10252" width="5.7109375" customWidth="1"/>
    <col min="10497" max="10497" width="5" customWidth="1"/>
    <col min="10498" max="10498" width="60.28515625" customWidth="1"/>
    <col min="10499" max="10499" width="12.42578125" bestFit="1" customWidth="1"/>
    <col min="10500" max="10500" width="11.7109375" bestFit="1" customWidth="1"/>
    <col min="10501" max="10508" width="5.7109375" customWidth="1"/>
    <col min="10753" max="10753" width="5" customWidth="1"/>
    <col min="10754" max="10754" width="60.28515625" customWidth="1"/>
    <col min="10755" max="10755" width="12.42578125" bestFit="1" customWidth="1"/>
    <col min="10756" max="10756" width="11.7109375" bestFit="1" customWidth="1"/>
    <col min="10757" max="10764" width="5.7109375" customWidth="1"/>
    <col min="11009" max="11009" width="5" customWidth="1"/>
    <col min="11010" max="11010" width="60.28515625" customWidth="1"/>
    <col min="11011" max="11011" width="12.42578125" bestFit="1" customWidth="1"/>
    <col min="11012" max="11012" width="11.7109375" bestFit="1" customWidth="1"/>
    <col min="11013" max="11020" width="5.7109375" customWidth="1"/>
    <col min="11265" max="11265" width="5" customWidth="1"/>
    <col min="11266" max="11266" width="60.28515625" customWidth="1"/>
    <col min="11267" max="11267" width="12.42578125" bestFit="1" customWidth="1"/>
    <col min="11268" max="11268" width="11.7109375" bestFit="1" customWidth="1"/>
    <col min="11269" max="11276" width="5.7109375" customWidth="1"/>
    <col min="11521" max="11521" width="5" customWidth="1"/>
    <col min="11522" max="11522" width="60.28515625" customWidth="1"/>
    <col min="11523" max="11523" width="12.42578125" bestFit="1" customWidth="1"/>
    <col min="11524" max="11524" width="11.7109375" bestFit="1" customWidth="1"/>
    <col min="11525" max="11532" width="5.7109375" customWidth="1"/>
    <col min="11777" max="11777" width="5" customWidth="1"/>
    <col min="11778" max="11778" width="60.28515625" customWidth="1"/>
    <col min="11779" max="11779" width="12.42578125" bestFit="1" customWidth="1"/>
    <col min="11780" max="11780" width="11.7109375" bestFit="1" customWidth="1"/>
    <col min="11781" max="11788" width="5.7109375" customWidth="1"/>
    <col min="12033" max="12033" width="5" customWidth="1"/>
    <col min="12034" max="12034" width="60.28515625" customWidth="1"/>
    <col min="12035" max="12035" width="12.42578125" bestFit="1" customWidth="1"/>
    <col min="12036" max="12036" width="11.7109375" bestFit="1" customWidth="1"/>
    <col min="12037" max="12044" width="5.7109375" customWidth="1"/>
    <col min="12289" max="12289" width="5" customWidth="1"/>
    <col min="12290" max="12290" width="60.28515625" customWidth="1"/>
    <col min="12291" max="12291" width="12.42578125" bestFit="1" customWidth="1"/>
    <col min="12292" max="12292" width="11.7109375" bestFit="1" customWidth="1"/>
    <col min="12293" max="12300" width="5.7109375" customWidth="1"/>
    <col min="12545" max="12545" width="5" customWidth="1"/>
    <col min="12546" max="12546" width="60.28515625" customWidth="1"/>
    <col min="12547" max="12547" width="12.42578125" bestFit="1" customWidth="1"/>
    <col min="12548" max="12548" width="11.7109375" bestFit="1" customWidth="1"/>
    <col min="12549" max="12556" width="5.7109375" customWidth="1"/>
    <col min="12801" max="12801" width="5" customWidth="1"/>
    <col min="12802" max="12802" width="60.28515625" customWidth="1"/>
    <col min="12803" max="12803" width="12.42578125" bestFit="1" customWidth="1"/>
    <col min="12804" max="12804" width="11.7109375" bestFit="1" customWidth="1"/>
    <col min="12805" max="12812" width="5.7109375" customWidth="1"/>
    <col min="13057" max="13057" width="5" customWidth="1"/>
    <col min="13058" max="13058" width="60.28515625" customWidth="1"/>
    <col min="13059" max="13059" width="12.42578125" bestFit="1" customWidth="1"/>
    <col min="13060" max="13060" width="11.7109375" bestFit="1" customWidth="1"/>
    <col min="13061" max="13068" width="5.7109375" customWidth="1"/>
    <col min="13313" max="13313" width="5" customWidth="1"/>
    <col min="13314" max="13314" width="60.28515625" customWidth="1"/>
    <col min="13315" max="13315" width="12.42578125" bestFit="1" customWidth="1"/>
    <col min="13316" max="13316" width="11.7109375" bestFit="1" customWidth="1"/>
    <col min="13317" max="13324" width="5.7109375" customWidth="1"/>
    <col min="13569" max="13569" width="5" customWidth="1"/>
    <col min="13570" max="13570" width="60.28515625" customWidth="1"/>
    <col min="13571" max="13571" width="12.42578125" bestFit="1" customWidth="1"/>
    <col min="13572" max="13572" width="11.7109375" bestFit="1" customWidth="1"/>
    <col min="13573" max="13580" width="5.7109375" customWidth="1"/>
    <col min="13825" max="13825" width="5" customWidth="1"/>
    <col min="13826" max="13826" width="60.28515625" customWidth="1"/>
    <col min="13827" max="13827" width="12.42578125" bestFit="1" customWidth="1"/>
    <col min="13828" max="13828" width="11.7109375" bestFit="1" customWidth="1"/>
    <col min="13829" max="13836" width="5.7109375" customWidth="1"/>
    <col min="14081" max="14081" width="5" customWidth="1"/>
    <col min="14082" max="14082" width="60.28515625" customWidth="1"/>
    <col min="14083" max="14083" width="12.42578125" bestFit="1" customWidth="1"/>
    <col min="14084" max="14084" width="11.7109375" bestFit="1" customWidth="1"/>
    <col min="14085" max="14092" width="5.7109375" customWidth="1"/>
    <col min="14337" max="14337" width="5" customWidth="1"/>
    <col min="14338" max="14338" width="60.28515625" customWidth="1"/>
    <col min="14339" max="14339" width="12.42578125" bestFit="1" customWidth="1"/>
    <col min="14340" max="14340" width="11.7109375" bestFit="1" customWidth="1"/>
    <col min="14341" max="14348" width="5.7109375" customWidth="1"/>
    <col min="14593" max="14593" width="5" customWidth="1"/>
    <col min="14594" max="14594" width="60.28515625" customWidth="1"/>
    <col min="14595" max="14595" width="12.42578125" bestFit="1" customWidth="1"/>
    <col min="14596" max="14596" width="11.7109375" bestFit="1" customWidth="1"/>
    <col min="14597" max="14604" width="5.7109375" customWidth="1"/>
    <col min="14849" max="14849" width="5" customWidth="1"/>
    <col min="14850" max="14850" width="60.28515625" customWidth="1"/>
    <col min="14851" max="14851" width="12.42578125" bestFit="1" customWidth="1"/>
    <col min="14852" max="14852" width="11.7109375" bestFit="1" customWidth="1"/>
    <col min="14853" max="14860" width="5.7109375" customWidth="1"/>
    <col min="15105" max="15105" width="5" customWidth="1"/>
    <col min="15106" max="15106" width="60.28515625" customWidth="1"/>
    <col min="15107" max="15107" width="12.42578125" bestFit="1" customWidth="1"/>
    <col min="15108" max="15108" width="11.7109375" bestFit="1" customWidth="1"/>
    <col min="15109" max="15116" width="5.7109375" customWidth="1"/>
    <col min="15361" max="15361" width="5" customWidth="1"/>
    <col min="15362" max="15362" width="60.28515625" customWidth="1"/>
    <col min="15363" max="15363" width="12.42578125" bestFit="1" customWidth="1"/>
    <col min="15364" max="15364" width="11.7109375" bestFit="1" customWidth="1"/>
    <col min="15365" max="15372" width="5.7109375" customWidth="1"/>
    <col min="15617" max="15617" width="5" customWidth="1"/>
    <col min="15618" max="15618" width="60.28515625" customWidth="1"/>
    <col min="15619" max="15619" width="12.42578125" bestFit="1" customWidth="1"/>
    <col min="15620" max="15620" width="11.7109375" bestFit="1" customWidth="1"/>
    <col min="15621" max="15628" width="5.7109375" customWidth="1"/>
    <col min="15873" max="15873" width="5" customWidth="1"/>
    <col min="15874" max="15874" width="60.28515625" customWidth="1"/>
    <col min="15875" max="15875" width="12.42578125" bestFit="1" customWidth="1"/>
    <col min="15876" max="15876" width="11.7109375" bestFit="1" customWidth="1"/>
    <col min="15877" max="15884" width="5.7109375" customWidth="1"/>
    <col min="16129" max="16129" width="5" customWidth="1"/>
    <col min="16130" max="16130" width="60.28515625" customWidth="1"/>
    <col min="16131" max="16131" width="12.42578125" bestFit="1" customWidth="1"/>
    <col min="16132" max="16132" width="11.7109375" bestFit="1" customWidth="1"/>
    <col min="16133" max="16140" width="5.7109375" customWidth="1"/>
  </cols>
  <sheetData>
    <row r="1" spans="1:10" ht="12.75" customHeight="1" x14ac:dyDescent="0.25">
      <c r="A1" s="480" t="s">
        <v>260</v>
      </c>
      <c r="B1" s="481"/>
      <c r="C1" s="482"/>
    </row>
    <row r="2" spans="1:10" ht="12.75" customHeight="1" x14ac:dyDescent="0.25">
      <c r="A2" s="483"/>
      <c r="B2" s="484"/>
      <c r="C2" s="485"/>
    </row>
    <row r="3" spans="1:10" ht="12.75" customHeight="1" x14ac:dyDescent="0.25">
      <c r="A3" s="486"/>
      <c r="B3" s="487"/>
      <c r="C3" s="488"/>
    </row>
    <row r="4" spans="1:10" ht="15.75" x14ac:dyDescent="0.25">
      <c r="A4" s="468" t="s">
        <v>261</v>
      </c>
      <c r="B4" s="469"/>
      <c r="C4" s="470"/>
    </row>
    <row r="5" spans="1:10" x14ac:dyDescent="0.25">
      <c r="A5" s="473" t="s">
        <v>262</v>
      </c>
      <c r="B5" s="474"/>
      <c r="C5" s="7" t="s">
        <v>263</v>
      </c>
      <c r="D5" s="8" t="s">
        <v>171</v>
      </c>
    </row>
    <row r="6" spans="1:10" x14ac:dyDescent="0.25">
      <c r="A6" s="9" t="s">
        <v>216</v>
      </c>
      <c r="B6" s="10" t="s">
        <v>264</v>
      </c>
      <c r="C6" s="11">
        <v>20</v>
      </c>
      <c r="D6" s="2">
        <v>20</v>
      </c>
      <c r="I6" s="10" t="s">
        <v>264</v>
      </c>
      <c r="J6" s="11">
        <v>20</v>
      </c>
    </row>
    <row r="7" spans="1:10" x14ac:dyDescent="0.25">
      <c r="A7" s="9" t="s">
        <v>217</v>
      </c>
      <c r="B7" s="10" t="s">
        <v>265</v>
      </c>
      <c r="C7" s="11">
        <v>1.5</v>
      </c>
      <c r="D7" s="2">
        <v>8</v>
      </c>
      <c r="I7" s="10" t="s">
        <v>266</v>
      </c>
      <c r="J7" s="11">
        <v>8</v>
      </c>
    </row>
    <row r="8" spans="1:10" x14ac:dyDescent="0.25">
      <c r="A8" s="9" t="s">
        <v>267</v>
      </c>
      <c r="B8" s="10" t="s">
        <v>268</v>
      </c>
      <c r="C8" s="11">
        <v>1</v>
      </c>
      <c r="D8" s="2">
        <v>1.5</v>
      </c>
      <c r="I8" s="10" t="s">
        <v>265</v>
      </c>
      <c r="J8" s="11">
        <v>1.5</v>
      </c>
    </row>
    <row r="9" spans="1:10" x14ac:dyDescent="0.25">
      <c r="A9" s="9" t="s">
        <v>218</v>
      </c>
      <c r="B9" s="10" t="s">
        <v>269</v>
      </c>
      <c r="C9" s="11">
        <v>0.2</v>
      </c>
      <c r="D9" s="2">
        <v>1</v>
      </c>
      <c r="I9" s="10" t="s">
        <v>268</v>
      </c>
      <c r="J9" s="11">
        <v>1</v>
      </c>
    </row>
    <row r="10" spans="1:10" ht="12.75" customHeight="1" x14ac:dyDescent="0.25">
      <c r="A10" s="9" t="s">
        <v>270</v>
      </c>
      <c r="B10" s="10" t="s">
        <v>271</v>
      </c>
      <c r="C10" s="11">
        <v>0.6</v>
      </c>
      <c r="D10" s="2">
        <v>0.2</v>
      </c>
      <c r="I10" s="10" t="s">
        <v>269</v>
      </c>
      <c r="J10" s="11">
        <v>0.2</v>
      </c>
    </row>
    <row r="11" spans="1:10" x14ac:dyDescent="0.25">
      <c r="A11" s="9" t="s">
        <v>272</v>
      </c>
      <c r="B11" s="10" t="s">
        <v>273</v>
      </c>
      <c r="C11" s="11">
        <v>2.5</v>
      </c>
      <c r="D11" s="2">
        <v>2.5</v>
      </c>
      <c r="I11" s="10" t="s">
        <v>273</v>
      </c>
      <c r="J11" s="11">
        <v>2.5</v>
      </c>
    </row>
    <row r="12" spans="1:10" x14ac:dyDescent="0.25">
      <c r="A12" s="9" t="s">
        <v>274</v>
      </c>
      <c r="B12" s="10" t="s">
        <v>275</v>
      </c>
      <c r="C12" s="11">
        <v>3</v>
      </c>
      <c r="D12" s="2">
        <v>3</v>
      </c>
      <c r="I12" s="10" t="s">
        <v>275</v>
      </c>
      <c r="J12" s="11">
        <v>3</v>
      </c>
    </row>
    <row r="13" spans="1:10" x14ac:dyDescent="0.25">
      <c r="A13" s="9" t="s">
        <v>276</v>
      </c>
      <c r="B13" s="10" t="s">
        <v>266</v>
      </c>
      <c r="C13" s="11">
        <v>8</v>
      </c>
      <c r="D13" s="2">
        <v>0.6</v>
      </c>
      <c r="I13" s="10" t="s">
        <v>271</v>
      </c>
      <c r="J13" s="11">
        <v>0.6</v>
      </c>
    </row>
    <row r="14" spans="1:10" x14ac:dyDescent="0.25">
      <c r="A14" s="9" t="s">
        <v>277</v>
      </c>
      <c r="B14" s="12" t="s">
        <v>278</v>
      </c>
      <c r="C14" s="11">
        <v>1</v>
      </c>
      <c r="D14" s="2">
        <v>1</v>
      </c>
      <c r="I14" s="12" t="s">
        <v>278</v>
      </c>
      <c r="J14" s="11">
        <v>1</v>
      </c>
    </row>
    <row r="15" spans="1:10" x14ac:dyDescent="0.25">
      <c r="A15" s="9" t="s">
        <v>279</v>
      </c>
      <c r="B15" s="12" t="s">
        <v>280</v>
      </c>
      <c r="C15" s="11"/>
      <c r="D15" s="2">
        <v>0</v>
      </c>
    </row>
    <row r="16" spans="1:10" x14ac:dyDescent="0.25">
      <c r="A16" s="461" t="s">
        <v>281</v>
      </c>
      <c r="B16" s="462"/>
      <c r="C16" s="13">
        <f>SUM(C6:C15)</f>
        <v>37.799999999999997</v>
      </c>
      <c r="D16" s="14">
        <f>SUM(D6:D15)</f>
        <v>37.800000000000004</v>
      </c>
    </row>
    <row r="17" spans="1:10" ht="15.75" x14ac:dyDescent="0.25">
      <c r="A17" s="468" t="s">
        <v>282</v>
      </c>
      <c r="B17" s="469"/>
      <c r="C17" s="475"/>
      <c r="D17" s="2"/>
    </row>
    <row r="18" spans="1:10" x14ac:dyDescent="0.25">
      <c r="A18" s="473" t="s">
        <v>262</v>
      </c>
      <c r="B18" s="474"/>
      <c r="C18" s="15" t="s">
        <v>14</v>
      </c>
      <c r="D18" s="2"/>
    </row>
    <row r="19" spans="1:10" x14ac:dyDescent="0.25">
      <c r="A19" s="9" t="s">
        <v>283</v>
      </c>
      <c r="B19" s="10" t="s">
        <v>284</v>
      </c>
      <c r="C19" s="18">
        <v>17.87</v>
      </c>
      <c r="D19" s="2">
        <v>8.61</v>
      </c>
      <c r="I19" s="10" t="s">
        <v>285</v>
      </c>
      <c r="J19" s="16">
        <v>8.61</v>
      </c>
    </row>
    <row r="20" spans="1:10" x14ac:dyDescent="0.25">
      <c r="A20" s="9" t="s">
        <v>286</v>
      </c>
      <c r="B20" s="10" t="s">
        <v>287</v>
      </c>
      <c r="C20" s="18">
        <v>3.95</v>
      </c>
      <c r="D20" s="2">
        <v>10.81</v>
      </c>
      <c r="I20" s="10" t="s">
        <v>288</v>
      </c>
      <c r="J20" s="17">
        <v>10.81</v>
      </c>
    </row>
    <row r="21" spans="1:10" x14ac:dyDescent="0.25">
      <c r="A21" s="9" t="s">
        <v>289</v>
      </c>
      <c r="B21" s="10" t="s">
        <v>290</v>
      </c>
      <c r="C21" s="17">
        <v>0.89</v>
      </c>
      <c r="D21" s="2">
        <v>0.92</v>
      </c>
      <c r="I21" s="10" t="s">
        <v>291</v>
      </c>
      <c r="J21" s="18">
        <v>0.92</v>
      </c>
    </row>
    <row r="22" spans="1:10" x14ac:dyDescent="0.25">
      <c r="A22" s="9" t="s">
        <v>292</v>
      </c>
      <c r="B22" s="10" t="s">
        <v>288</v>
      </c>
      <c r="C22" s="17">
        <v>10.73</v>
      </c>
      <c r="D22" s="2">
        <v>3.95</v>
      </c>
      <c r="I22" s="10" t="s">
        <v>287</v>
      </c>
      <c r="J22" s="18">
        <v>3.95</v>
      </c>
    </row>
    <row r="23" spans="1:10" x14ac:dyDescent="0.25">
      <c r="A23" s="9" t="s">
        <v>293</v>
      </c>
      <c r="B23" s="10" t="s">
        <v>294</v>
      </c>
      <c r="C23" s="18">
        <v>7.0000000000000007E-2</v>
      </c>
      <c r="D23" s="2">
        <v>7.0000000000000007E-2</v>
      </c>
      <c r="I23" s="10" t="s">
        <v>294</v>
      </c>
      <c r="J23" s="18">
        <v>7.0000000000000007E-2</v>
      </c>
    </row>
    <row r="24" spans="1:10" s="20" customFormat="1" x14ac:dyDescent="0.25">
      <c r="A24" s="9" t="s">
        <v>295</v>
      </c>
      <c r="B24" s="10" t="s">
        <v>296</v>
      </c>
      <c r="C24" s="18">
        <v>0.72</v>
      </c>
      <c r="D24" s="19">
        <v>17.88</v>
      </c>
      <c r="I24" s="10" t="s">
        <v>284</v>
      </c>
      <c r="J24" s="18">
        <v>17.88</v>
      </c>
    </row>
    <row r="25" spans="1:10" s="20" customFormat="1" x14ac:dyDescent="0.25">
      <c r="A25" s="9" t="s">
        <v>297</v>
      </c>
      <c r="B25" s="10" t="s">
        <v>298</v>
      </c>
      <c r="C25" s="18">
        <v>1.46</v>
      </c>
      <c r="D25" s="19"/>
      <c r="I25" s="10"/>
      <c r="J25" s="18"/>
    </row>
    <row r="26" spans="1:10" s="20" customFormat="1" x14ac:dyDescent="0.25">
      <c r="A26" s="9" t="s">
        <v>299</v>
      </c>
      <c r="B26" s="10" t="s">
        <v>300</v>
      </c>
      <c r="C26" s="18">
        <v>0.11</v>
      </c>
      <c r="D26" s="19"/>
      <c r="I26" s="10"/>
      <c r="J26" s="18"/>
    </row>
    <row r="27" spans="1:10" s="20" customFormat="1" x14ac:dyDescent="0.25">
      <c r="A27" s="9" t="s">
        <v>301</v>
      </c>
      <c r="B27" s="10" t="s">
        <v>302</v>
      </c>
      <c r="C27" s="18">
        <v>7.42</v>
      </c>
      <c r="D27" s="19"/>
      <c r="I27" s="10"/>
      <c r="J27" s="18"/>
    </row>
    <row r="28" spans="1:10" s="20" customFormat="1" x14ac:dyDescent="0.25">
      <c r="A28" s="9" t="s">
        <v>303</v>
      </c>
      <c r="B28" s="10" t="s">
        <v>304</v>
      </c>
      <c r="C28" s="18">
        <v>0.03</v>
      </c>
      <c r="D28" s="19"/>
      <c r="I28" s="10"/>
      <c r="J28" s="18"/>
    </row>
    <row r="29" spans="1:10" x14ac:dyDescent="0.25">
      <c r="A29" s="461" t="s">
        <v>281</v>
      </c>
      <c r="B29" s="462"/>
      <c r="C29" s="21">
        <f>SUM(C19:C28)</f>
        <v>43.25</v>
      </c>
      <c r="D29" s="22">
        <f>SUM(D19:D28)</f>
        <v>42.24</v>
      </c>
      <c r="F29">
        <f>D16*D29/100</f>
        <v>15.966720000000002</v>
      </c>
    </row>
    <row r="30" spans="1:10" ht="15.75" x14ac:dyDescent="0.25">
      <c r="A30" s="468" t="s">
        <v>305</v>
      </c>
      <c r="B30" s="469"/>
      <c r="C30" s="470"/>
    </row>
    <row r="31" spans="1:10" x14ac:dyDescent="0.25">
      <c r="A31" s="473" t="s">
        <v>262</v>
      </c>
      <c r="B31" s="474"/>
      <c r="C31" s="23" t="s">
        <v>14</v>
      </c>
    </row>
    <row r="32" spans="1:10" x14ac:dyDescent="0.25">
      <c r="A32" s="9" t="s">
        <v>220</v>
      </c>
      <c r="B32" s="10" t="s">
        <v>306</v>
      </c>
      <c r="C32" s="24">
        <v>4.72</v>
      </c>
      <c r="D32">
        <v>4.95</v>
      </c>
      <c r="I32" s="10" t="s">
        <v>307</v>
      </c>
      <c r="J32" s="24">
        <v>4.95</v>
      </c>
    </row>
    <row r="33" spans="1:10" x14ac:dyDescent="0.25">
      <c r="A33" s="9" t="s">
        <v>223</v>
      </c>
      <c r="B33" s="10" t="s">
        <v>308</v>
      </c>
      <c r="C33" s="24">
        <v>0.11</v>
      </c>
      <c r="D33">
        <v>5.42</v>
      </c>
      <c r="I33" s="10" t="s">
        <v>306</v>
      </c>
      <c r="J33" s="24">
        <v>5.42</v>
      </c>
    </row>
    <row r="34" spans="1:10" x14ac:dyDescent="0.25">
      <c r="A34" s="9" t="s">
        <v>224</v>
      </c>
      <c r="B34" s="10" t="s">
        <v>309</v>
      </c>
      <c r="C34" s="24">
        <v>5.83</v>
      </c>
      <c r="D34">
        <v>4.87</v>
      </c>
      <c r="I34" s="10" t="s">
        <v>309</v>
      </c>
      <c r="J34" s="24">
        <v>4.87</v>
      </c>
    </row>
    <row r="35" spans="1:10" x14ac:dyDescent="0.25">
      <c r="A35" s="9" t="s">
        <v>225</v>
      </c>
      <c r="B35" s="10" t="s">
        <v>310</v>
      </c>
      <c r="C35" s="24">
        <v>3.98</v>
      </c>
      <c r="D35">
        <v>0.13</v>
      </c>
      <c r="I35" s="10" t="s">
        <v>308</v>
      </c>
      <c r="J35" s="24">
        <v>0.13</v>
      </c>
    </row>
    <row r="36" spans="1:10" x14ac:dyDescent="0.25">
      <c r="A36" s="9" t="s">
        <v>233</v>
      </c>
      <c r="B36" s="10" t="s">
        <v>311</v>
      </c>
      <c r="C36" s="24">
        <v>0.4</v>
      </c>
      <c r="D36">
        <v>0.46</v>
      </c>
      <c r="I36" s="10" t="s">
        <v>312</v>
      </c>
      <c r="J36" s="24">
        <v>0.46</v>
      </c>
    </row>
    <row r="37" spans="1:10" x14ac:dyDescent="0.25">
      <c r="A37" s="461" t="s">
        <v>281</v>
      </c>
      <c r="B37" s="462"/>
      <c r="C37" s="25">
        <f>SUM(C32:C36)</f>
        <v>15.040000000000001</v>
      </c>
      <c r="D37" s="25">
        <f>SUM(D32:D36)</f>
        <v>15.830000000000004</v>
      </c>
    </row>
    <row r="38" spans="1:10" ht="15.75" x14ac:dyDescent="0.25">
      <c r="A38" s="468" t="s">
        <v>313</v>
      </c>
      <c r="B38" s="469"/>
      <c r="C38" s="470"/>
    </row>
    <row r="39" spans="1:10" x14ac:dyDescent="0.25">
      <c r="A39" s="473" t="s">
        <v>262</v>
      </c>
      <c r="B39" s="474"/>
      <c r="C39" s="23" t="s">
        <v>14</v>
      </c>
    </row>
    <row r="40" spans="1:10" x14ac:dyDescent="0.25">
      <c r="A40" s="9" t="s">
        <v>220</v>
      </c>
      <c r="B40" s="10" t="s">
        <v>314</v>
      </c>
      <c r="C40" s="26">
        <v>16.350000000000001</v>
      </c>
      <c r="D40" s="27">
        <f>D16*D29/100</f>
        <v>15.966720000000002</v>
      </c>
    </row>
    <row r="41" spans="1:10" ht="43.5" x14ac:dyDescent="0.25">
      <c r="A41" s="48" t="s">
        <v>223</v>
      </c>
      <c r="B41" s="46" t="s">
        <v>315</v>
      </c>
      <c r="C41" s="47">
        <v>0.42</v>
      </c>
      <c r="D41" s="27">
        <f>D16*D35/100+D7*D33/100</f>
        <v>0.48274</v>
      </c>
    </row>
    <row r="42" spans="1:10" x14ac:dyDescent="0.25">
      <c r="A42" s="461" t="s">
        <v>281</v>
      </c>
      <c r="B42" s="462"/>
      <c r="C42" s="28">
        <f>C41+C40</f>
        <v>16.770000000000003</v>
      </c>
      <c r="D42" s="29">
        <f>SUM(D40:D41)</f>
        <v>16.449460000000002</v>
      </c>
    </row>
    <row r="43" spans="1:10" ht="15.75" thickBot="1" x14ac:dyDescent="0.3">
      <c r="A43" s="471" t="s">
        <v>251</v>
      </c>
      <c r="B43" s="472"/>
      <c r="C43" s="30">
        <f>C42+C37+C29+C16</f>
        <v>112.86</v>
      </c>
      <c r="D43" s="27">
        <f>SUM(D42,D37,D29,D16)</f>
        <v>112.31946000000002</v>
      </c>
    </row>
    <row r="44" spans="1:10" x14ac:dyDescent="0.25">
      <c r="A44" s="476"/>
      <c r="B44" s="476"/>
      <c r="C44" s="476"/>
    </row>
    <row r="45" spans="1:10" ht="25.5" customHeight="1" x14ac:dyDescent="0.25">
      <c r="A45" s="477" t="s">
        <v>316</v>
      </c>
      <c r="B45" s="477"/>
      <c r="C45" s="31"/>
    </row>
    <row r="46" spans="1:10" x14ac:dyDescent="0.25">
      <c r="A46" s="478"/>
      <c r="B46" s="478"/>
      <c r="C46" s="478"/>
    </row>
    <row r="47" spans="1:10" ht="27.75" customHeight="1" x14ac:dyDescent="0.25">
      <c r="A47" s="477" t="s">
        <v>317</v>
      </c>
      <c r="B47" s="477"/>
      <c r="C47" s="32"/>
    </row>
    <row r="48" spans="1:10" ht="15.75" thickBot="1" x14ac:dyDescent="0.3">
      <c r="A48" s="479"/>
      <c r="B48" s="479"/>
      <c r="C48" s="479"/>
    </row>
    <row r="49" spans="1:5" ht="15.75" thickBot="1" x14ac:dyDescent="0.3">
      <c r="A49" s="463" t="s">
        <v>318</v>
      </c>
      <c r="B49" s="464"/>
      <c r="C49" s="33">
        <f>'[2]Quadro de MO-CAD'!C63-('[2]Quadro de MO-CAD'!C56+'[2]Quadro de MO-CAD'!C57+'[2]Quadro de MO-CAD'!C58+'[2]Quadro de MO-CAD'!C59+'[2]Quadro de MO-CAD'!C61+'[2]Quadro de MO-CAD'!C62)</f>
        <v>2166.3391269841268</v>
      </c>
      <c r="D49" s="5" t="s">
        <v>319</v>
      </c>
      <c r="E49" s="5" t="s">
        <v>320</v>
      </c>
    </row>
    <row r="50" spans="1:5" ht="15.75" thickBot="1" x14ac:dyDescent="0.3">
      <c r="A50" s="5"/>
      <c r="B50" s="5"/>
    </row>
    <row r="51" spans="1:5" ht="15" customHeight="1" x14ac:dyDescent="0.25">
      <c r="A51" s="480" t="s">
        <v>321</v>
      </c>
      <c r="B51" s="481"/>
      <c r="C51" s="482"/>
    </row>
    <row r="52" spans="1:5" ht="15" customHeight="1" x14ac:dyDescent="0.25">
      <c r="A52" s="483"/>
      <c r="B52" s="484"/>
      <c r="C52" s="485"/>
    </row>
    <row r="53" spans="1:5" ht="15" customHeight="1" x14ac:dyDescent="0.25">
      <c r="A53" s="486"/>
      <c r="B53" s="487"/>
      <c r="C53" s="488"/>
    </row>
    <row r="54" spans="1:5" ht="15.75" customHeight="1" x14ac:dyDescent="0.25">
      <c r="A54" s="468" t="s">
        <v>261</v>
      </c>
      <c r="B54" s="469"/>
      <c r="C54" s="470"/>
    </row>
    <row r="55" spans="1:5" x14ac:dyDescent="0.25">
      <c r="A55" s="473" t="s">
        <v>262</v>
      </c>
      <c r="B55" s="474"/>
      <c r="C55" s="7" t="s">
        <v>263</v>
      </c>
    </row>
    <row r="56" spans="1:5" x14ac:dyDescent="0.25">
      <c r="A56" s="9" t="s">
        <v>216</v>
      </c>
      <c r="B56" s="10" t="s">
        <v>264</v>
      </c>
      <c r="C56" s="11">
        <v>20</v>
      </c>
    </row>
    <row r="57" spans="1:5" x14ac:dyDescent="0.25">
      <c r="A57" s="9" t="s">
        <v>217</v>
      </c>
      <c r="B57" s="10" t="s">
        <v>265</v>
      </c>
      <c r="C57" s="11">
        <v>1.5</v>
      </c>
    </row>
    <row r="58" spans="1:5" x14ac:dyDescent="0.25">
      <c r="A58" s="9" t="s">
        <v>267</v>
      </c>
      <c r="B58" s="10" t="s">
        <v>268</v>
      </c>
      <c r="C58" s="11">
        <v>1</v>
      </c>
    </row>
    <row r="59" spans="1:5" x14ac:dyDescent="0.25">
      <c r="A59" s="9" t="s">
        <v>218</v>
      </c>
      <c r="B59" s="10" t="s">
        <v>269</v>
      </c>
      <c r="C59" s="11">
        <v>0.2</v>
      </c>
    </row>
    <row r="60" spans="1:5" x14ac:dyDescent="0.25">
      <c r="A60" s="9" t="s">
        <v>270</v>
      </c>
      <c r="B60" s="10" t="s">
        <v>271</v>
      </c>
      <c r="C60" s="11">
        <v>0.6</v>
      </c>
    </row>
    <row r="61" spans="1:5" x14ac:dyDescent="0.25">
      <c r="A61" s="9" t="s">
        <v>272</v>
      </c>
      <c r="B61" s="10" t="s">
        <v>273</v>
      </c>
      <c r="C61" s="11">
        <v>2.5</v>
      </c>
    </row>
    <row r="62" spans="1:5" x14ac:dyDescent="0.25">
      <c r="A62" s="9" t="s">
        <v>274</v>
      </c>
      <c r="B62" s="10" t="s">
        <v>275</v>
      </c>
      <c r="C62" s="11">
        <v>3</v>
      </c>
    </row>
    <row r="63" spans="1:5" x14ac:dyDescent="0.25">
      <c r="A63" s="9" t="s">
        <v>276</v>
      </c>
      <c r="B63" s="10" t="s">
        <v>266</v>
      </c>
      <c r="C63" s="11">
        <v>8</v>
      </c>
    </row>
    <row r="64" spans="1:5" x14ac:dyDescent="0.25">
      <c r="A64" s="9" t="s">
        <v>277</v>
      </c>
      <c r="B64" s="12" t="s">
        <v>278</v>
      </c>
      <c r="C64" s="11">
        <v>1</v>
      </c>
    </row>
    <row r="65" spans="1:4" x14ac:dyDescent="0.25">
      <c r="A65" s="9" t="s">
        <v>279</v>
      </c>
      <c r="B65" s="12" t="s">
        <v>280</v>
      </c>
      <c r="C65" s="11"/>
    </row>
    <row r="66" spans="1:4" x14ac:dyDescent="0.25">
      <c r="A66" s="461" t="s">
        <v>281</v>
      </c>
      <c r="B66" s="462"/>
      <c r="C66" s="13">
        <f>SUM(C56:C65)</f>
        <v>37.799999999999997</v>
      </c>
    </row>
    <row r="67" spans="1:4" ht="15.75" x14ac:dyDescent="0.25">
      <c r="A67" s="468" t="s">
        <v>282</v>
      </c>
      <c r="B67" s="469"/>
      <c r="C67" s="475"/>
    </row>
    <row r="68" spans="1:4" x14ac:dyDescent="0.25">
      <c r="A68" s="473" t="s">
        <v>262</v>
      </c>
      <c r="B68" s="474"/>
      <c r="C68" s="15" t="s">
        <v>14</v>
      </c>
    </row>
    <row r="69" spans="1:4" x14ac:dyDescent="0.25">
      <c r="A69" s="9" t="s">
        <v>283</v>
      </c>
      <c r="B69" s="10" t="s">
        <v>284</v>
      </c>
      <c r="C69" s="18" t="s">
        <v>322</v>
      </c>
    </row>
    <row r="70" spans="1:4" x14ac:dyDescent="0.25">
      <c r="A70" s="9" t="s">
        <v>286</v>
      </c>
      <c r="B70" s="10" t="s">
        <v>287</v>
      </c>
      <c r="C70" s="18" t="s">
        <v>322</v>
      </c>
    </row>
    <row r="71" spans="1:4" x14ac:dyDescent="0.25">
      <c r="A71" s="9" t="s">
        <v>289</v>
      </c>
      <c r="B71" s="10" t="s">
        <v>290</v>
      </c>
      <c r="C71" s="17">
        <v>0.69</v>
      </c>
    </row>
    <row r="72" spans="1:4" x14ac:dyDescent="0.25">
      <c r="A72" s="9" t="s">
        <v>292</v>
      </c>
      <c r="B72" s="10" t="s">
        <v>288</v>
      </c>
      <c r="C72" s="17">
        <v>8.33</v>
      </c>
    </row>
    <row r="73" spans="1:4" x14ac:dyDescent="0.25">
      <c r="A73" s="9" t="s">
        <v>293</v>
      </c>
      <c r="B73" s="10" t="s">
        <v>294</v>
      </c>
      <c r="C73" s="18">
        <v>0.06</v>
      </c>
    </row>
    <row r="74" spans="1:4" x14ac:dyDescent="0.25">
      <c r="A74" s="9" t="s">
        <v>295</v>
      </c>
      <c r="B74" s="10" t="s">
        <v>296</v>
      </c>
      <c r="C74" s="18">
        <v>0.56000000000000005</v>
      </c>
    </row>
    <row r="75" spans="1:4" x14ac:dyDescent="0.25">
      <c r="A75" s="9" t="s">
        <v>297</v>
      </c>
      <c r="B75" s="10" t="s">
        <v>298</v>
      </c>
      <c r="C75" s="18" t="s">
        <v>322</v>
      </c>
    </row>
    <row r="76" spans="1:4" x14ac:dyDescent="0.25">
      <c r="A76" s="9" t="s">
        <v>299</v>
      </c>
      <c r="B76" s="10" t="s">
        <v>300</v>
      </c>
      <c r="C76" s="18">
        <v>0.09</v>
      </c>
    </row>
    <row r="77" spans="1:4" x14ac:dyDescent="0.25">
      <c r="A77" s="9" t="s">
        <v>301</v>
      </c>
      <c r="B77" s="10" t="s">
        <v>302</v>
      </c>
      <c r="C77" s="18">
        <v>5.76</v>
      </c>
    </row>
    <row r="78" spans="1:4" x14ac:dyDescent="0.25">
      <c r="A78" s="9" t="s">
        <v>303</v>
      </c>
      <c r="B78" s="10" t="s">
        <v>304</v>
      </c>
      <c r="C78" s="18">
        <v>0.03</v>
      </c>
      <c r="D78" s="34">
        <f>C78-16.4</f>
        <v>-16.369999999999997</v>
      </c>
    </row>
    <row r="79" spans="1:4" x14ac:dyDescent="0.25">
      <c r="A79" s="461" t="s">
        <v>281</v>
      </c>
      <c r="B79" s="462"/>
      <c r="C79" s="21">
        <f>SUM(C69:C78)</f>
        <v>15.52</v>
      </c>
    </row>
    <row r="80" spans="1:4" ht="15.75" x14ac:dyDescent="0.25">
      <c r="A80" s="468" t="s">
        <v>305</v>
      </c>
      <c r="B80" s="469"/>
      <c r="C80" s="470"/>
    </row>
    <row r="81" spans="1:5" x14ac:dyDescent="0.25">
      <c r="A81" s="473" t="s">
        <v>262</v>
      </c>
      <c r="B81" s="474"/>
      <c r="C81" s="23" t="s">
        <v>14</v>
      </c>
      <c r="D81" s="5" t="s">
        <v>323</v>
      </c>
    </row>
    <row r="82" spans="1:5" x14ac:dyDescent="0.25">
      <c r="A82" s="9" t="s">
        <v>220</v>
      </c>
      <c r="B82" s="10" t="s">
        <v>306</v>
      </c>
      <c r="C82" s="24">
        <v>3.67</v>
      </c>
      <c r="D82" s="5"/>
    </row>
    <row r="83" spans="1:5" x14ac:dyDescent="0.25">
      <c r="A83" s="9" t="s">
        <v>223</v>
      </c>
      <c r="B83" s="10" t="s">
        <v>308</v>
      </c>
      <c r="C83" s="24">
        <v>0.09</v>
      </c>
      <c r="D83" s="5"/>
    </row>
    <row r="84" spans="1:5" x14ac:dyDescent="0.25">
      <c r="A84" s="9" t="s">
        <v>224</v>
      </c>
      <c r="B84" s="10" t="s">
        <v>309</v>
      </c>
      <c r="C84" s="24">
        <v>4.53</v>
      </c>
      <c r="D84" s="5"/>
    </row>
    <row r="85" spans="1:5" x14ac:dyDescent="0.25">
      <c r="A85" s="9" t="s">
        <v>225</v>
      </c>
      <c r="B85" s="10" t="s">
        <v>310</v>
      </c>
      <c r="C85" s="24">
        <v>3.09</v>
      </c>
    </row>
    <row r="86" spans="1:5" x14ac:dyDescent="0.25">
      <c r="A86" s="9" t="s">
        <v>233</v>
      </c>
      <c r="B86" s="10" t="s">
        <v>311</v>
      </c>
      <c r="C86" s="24">
        <v>0.31</v>
      </c>
    </row>
    <row r="87" spans="1:5" ht="22.5" customHeight="1" x14ac:dyDescent="0.25">
      <c r="A87" s="461" t="s">
        <v>281</v>
      </c>
      <c r="B87" s="462"/>
      <c r="C87" s="25">
        <f>SUM(C82:C86)</f>
        <v>11.69</v>
      </c>
    </row>
    <row r="88" spans="1:5" ht="15.75" x14ac:dyDescent="0.25">
      <c r="A88" s="468" t="s">
        <v>313</v>
      </c>
      <c r="B88" s="469"/>
      <c r="C88" s="470"/>
    </row>
    <row r="89" spans="1:5" x14ac:dyDescent="0.25">
      <c r="A89" s="473" t="s">
        <v>262</v>
      </c>
      <c r="B89" s="474"/>
      <c r="C89" s="23" t="s">
        <v>14</v>
      </c>
    </row>
    <row r="90" spans="1:5" x14ac:dyDescent="0.25">
      <c r="A90" s="9" t="s">
        <v>220</v>
      </c>
      <c r="B90" s="10" t="s">
        <v>314</v>
      </c>
      <c r="C90" s="26">
        <v>5.87</v>
      </c>
    </row>
    <row r="91" spans="1:5" ht="43.5" x14ac:dyDescent="0.25">
      <c r="A91" s="48" t="s">
        <v>223</v>
      </c>
      <c r="B91" s="46" t="s">
        <v>315</v>
      </c>
      <c r="C91" s="47">
        <v>0.33</v>
      </c>
    </row>
    <row r="92" spans="1:5" x14ac:dyDescent="0.25">
      <c r="A92" s="461" t="s">
        <v>281</v>
      </c>
      <c r="B92" s="462"/>
      <c r="C92" s="28">
        <f>C91+C90</f>
        <v>6.2</v>
      </c>
    </row>
    <row r="93" spans="1:5" ht="15.75" thickBot="1" x14ac:dyDescent="0.3">
      <c r="A93" s="471" t="s">
        <v>251</v>
      </c>
      <c r="B93" s="472"/>
      <c r="C93" s="30">
        <f>C92+C87+C79+C66</f>
        <v>71.209999999999994</v>
      </c>
    </row>
    <row r="94" spans="1:5" ht="15.75" thickBot="1" x14ac:dyDescent="0.3">
      <c r="A94" s="463" t="s">
        <v>324</v>
      </c>
      <c r="B94" s="464"/>
      <c r="C94" s="33">
        <f>'[2]Quadro de MO-CAD'!C63-('[2]Quadro de MO-CAD'!C60+'[2]Quadro de MO-CAD'!C60)</f>
        <v>2236.6666666666665</v>
      </c>
      <c r="D94" s="5" t="s">
        <v>319</v>
      </c>
      <c r="E94" s="5" t="s">
        <v>320</v>
      </c>
    </row>
    <row r="95" spans="1:5" ht="15.75" thickBot="1" x14ac:dyDescent="0.3"/>
    <row r="96" spans="1:5" x14ac:dyDescent="0.25">
      <c r="A96" s="465" t="s">
        <v>325</v>
      </c>
      <c r="B96" s="466"/>
      <c r="C96" s="467"/>
    </row>
    <row r="97" spans="1:3" x14ac:dyDescent="0.25">
      <c r="A97" s="35" t="s">
        <v>207</v>
      </c>
      <c r="B97" s="36" t="s">
        <v>208</v>
      </c>
      <c r="C97" s="37" t="s">
        <v>209</v>
      </c>
    </row>
    <row r="98" spans="1:3" ht="26.25" x14ac:dyDescent="0.25">
      <c r="A98" s="38">
        <v>1</v>
      </c>
      <c r="B98" s="39" t="s">
        <v>210</v>
      </c>
      <c r="C98" s="6">
        <v>350.51587301587301</v>
      </c>
    </row>
    <row r="99" spans="1:3" ht="14.25" customHeight="1" x14ac:dyDescent="0.25">
      <c r="A99" s="38">
        <v>2</v>
      </c>
      <c r="B99" s="39" t="s">
        <v>211</v>
      </c>
      <c r="C99" s="40">
        <v>73.333333333333329</v>
      </c>
    </row>
    <row r="100" spans="1:3" x14ac:dyDescent="0.25">
      <c r="A100" s="4">
        <v>3</v>
      </c>
      <c r="B100" s="41" t="s">
        <v>212</v>
      </c>
      <c r="C100" s="42">
        <v>22</v>
      </c>
    </row>
    <row r="101" spans="1:3" ht="26.25" x14ac:dyDescent="0.25">
      <c r="A101" s="4">
        <v>4</v>
      </c>
      <c r="B101" s="39" t="s">
        <v>213</v>
      </c>
      <c r="C101" s="42">
        <v>12.1</v>
      </c>
    </row>
    <row r="102" spans="1:3" x14ac:dyDescent="0.25">
      <c r="A102" s="4">
        <v>5</v>
      </c>
      <c r="B102" s="41" t="s">
        <v>326</v>
      </c>
      <c r="C102" s="42">
        <v>220</v>
      </c>
    </row>
    <row r="103" spans="1:3" ht="26.25" x14ac:dyDescent="0.25">
      <c r="A103" s="4">
        <v>6</v>
      </c>
      <c r="B103" s="39" t="s">
        <v>214</v>
      </c>
      <c r="C103" s="40">
        <v>1.0449999999999999</v>
      </c>
    </row>
    <row r="104" spans="1:3" ht="27" thickBot="1" x14ac:dyDescent="0.3">
      <c r="A104" s="43">
        <v>7</v>
      </c>
      <c r="B104" s="44" t="s">
        <v>215</v>
      </c>
      <c r="C104" s="45">
        <v>51.333333333333329</v>
      </c>
    </row>
  </sheetData>
  <mergeCells count="36">
    <mergeCell ref="A39:B39"/>
    <mergeCell ref="A1:C3"/>
    <mergeCell ref="A4:C4"/>
    <mergeCell ref="A5:B5"/>
    <mergeCell ref="A16:B16"/>
    <mergeCell ref="A17:C17"/>
    <mergeCell ref="A18:B18"/>
    <mergeCell ref="A29:B29"/>
    <mergeCell ref="A30:C30"/>
    <mergeCell ref="A31:B31"/>
    <mergeCell ref="A37:B37"/>
    <mergeCell ref="A38:C38"/>
    <mergeCell ref="A66:B66"/>
    <mergeCell ref="A42:B42"/>
    <mergeCell ref="A43:B43"/>
    <mergeCell ref="A44:C44"/>
    <mergeCell ref="A45:B45"/>
    <mergeCell ref="A46:C46"/>
    <mergeCell ref="A47:B47"/>
    <mergeCell ref="A48:C48"/>
    <mergeCell ref="A49:B49"/>
    <mergeCell ref="A51:C53"/>
    <mergeCell ref="A54:C54"/>
    <mergeCell ref="A55:B55"/>
    <mergeCell ref="A67:C67"/>
    <mergeCell ref="A68:B68"/>
    <mergeCell ref="A79:B79"/>
    <mergeCell ref="A80:C80"/>
    <mergeCell ref="A81:B81"/>
    <mergeCell ref="A92:B92"/>
    <mergeCell ref="A94:B94"/>
    <mergeCell ref="A96:C96"/>
    <mergeCell ref="A87:B87"/>
    <mergeCell ref="A88:C88"/>
    <mergeCell ref="A93:B93"/>
    <mergeCell ref="A89:B8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8"/>
  <sheetViews>
    <sheetView workbookViewId="0">
      <selection activeCell="B15" sqref="B15:F15"/>
    </sheetView>
  </sheetViews>
  <sheetFormatPr defaultRowHeight="15" x14ac:dyDescent="0.25"/>
  <cols>
    <col min="1" max="1" width="3.7109375" style="49" customWidth="1"/>
    <col min="2" max="2" width="7.42578125" style="49" customWidth="1"/>
    <col min="3" max="3" width="50.7109375" style="49" customWidth="1"/>
    <col min="4" max="5" width="9.140625" style="49"/>
    <col min="6" max="6" width="16.42578125" style="49" bestFit="1" customWidth="1"/>
    <col min="7" max="7" width="12.7109375" style="101" customWidth="1"/>
    <col min="8" max="8" width="6.28515625" style="49" customWidth="1"/>
    <col min="9" max="9" width="9.85546875" style="102" customWidth="1"/>
    <col min="10" max="10" width="9.85546875" style="103" customWidth="1"/>
    <col min="11" max="11" width="3.7109375" style="49" customWidth="1"/>
    <col min="12" max="256" width="9.140625" style="49"/>
    <col min="257" max="257" width="3.7109375" style="49" customWidth="1"/>
    <col min="258" max="258" width="7.42578125" style="49" customWidth="1"/>
    <col min="259" max="259" width="50.7109375" style="49" customWidth="1"/>
    <col min="260" max="261" width="9.140625" style="49"/>
    <col min="262" max="262" width="16.42578125" style="49" bestFit="1" customWidth="1"/>
    <col min="263" max="263" width="12.7109375" style="49" customWidth="1"/>
    <col min="264" max="264" width="6.28515625" style="49" customWidth="1"/>
    <col min="265" max="266" width="9.85546875" style="49" customWidth="1"/>
    <col min="267" max="267" width="3.7109375" style="49" customWidth="1"/>
    <col min="268" max="512" width="9.140625" style="49"/>
    <col min="513" max="513" width="3.7109375" style="49" customWidth="1"/>
    <col min="514" max="514" width="7.42578125" style="49" customWidth="1"/>
    <col min="515" max="515" width="50.7109375" style="49" customWidth="1"/>
    <col min="516" max="517" width="9.140625" style="49"/>
    <col min="518" max="518" width="16.42578125" style="49" bestFit="1" customWidth="1"/>
    <col min="519" max="519" width="12.7109375" style="49" customWidth="1"/>
    <col min="520" max="520" width="6.28515625" style="49" customWidth="1"/>
    <col min="521" max="522" width="9.85546875" style="49" customWidth="1"/>
    <col min="523" max="523" width="3.7109375" style="49" customWidth="1"/>
    <col min="524" max="768" width="9.140625" style="49"/>
    <col min="769" max="769" width="3.7109375" style="49" customWidth="1"/>
    <col min="770" max="770" width="7.42578125" style="49" customWidth="1"/>
    <col min="771" max="771" width="50.7109375" style="49" customWidth="1"/>
    <col min="772" max="773" width="9.140625" style="49"/>
    <col min="774" max="774" width="16.42578125" style="49" bestFit="1" customWidth="1"/>
    <col min="775" max="775" width="12.7109375" style="49" customWidth="1"/>
    <col min="776" max="776" width="6.28515625" style="49" customWidth="1"/>
    <col min="777" max="778" width="9.85546875" style="49" customWidth="1"/>
    <col min="779" max="779" width="3.7109375" style="49" customWidth="1"/>
    <col min="780" max="1024" width="9.140625" style="49"/>
    <col min="1025" max="1025" width="3.7109375" style="49" customWidth="1"/>
    <col min="1026" max="1026" width="7.42578125" style="49" customWidth="1"/>
    <col min="1027" max="1027" width="50.7109375" style="49" customWidth="1"/>
    <col min="1028" max="1029" width="9.140625" style="49"/>
    <col min="1030" max="1030" width="16.42578125" style="49" bestFit="1" customWidth="1"/>
    <col min="1031" max="1031" width="12.7109375" style="49" customWidth="1"/>
    <col min="1032" max="1032" width="6.28515625" style="49" customWidth="1"/>
    <col min="1033" max="1034" width="9.85546875" style="49" customWidth="1"/>
    <col min="1035" max="1035" width="3.7109375" style="49" customWidth="1"/>
    <col min="1036" max="1280" width="9.140625" style="49"/>
    <col min="1281" max="1281" width="3.7109375" style="49" customWidth="1"/>
    <col min="1282" max="1282" width="7.42578125" style="49" customWidth="1"/>
    <col min="1283" max="1283" width="50.7109375" style="49" customWidth="1"/>
    <col min="1284" max="1285" width="9.140625" style="49"/>
    <col min="1286" max="1286" width="16.42578125" style="49" bestFit="1" customWidth="1"/>
    <col min="1287" max="1287" width="12.7109375" style="49" customWidth="1"/>
    <col min="1288" max="1288" width="6.28515625" style="49" customWidth="1"/>
    <col min="1289" max="1290" width="9.85546875" style="49" customWidth="1"/>
    <col min="1291" max="1291" width="3.7109375" style="49" customWidth="1"/>
    <col min="1292" max="1536" width="9.140625" style="49"/>
    <col min="1537" max="1537" width="3.7109375" style="49" customWidth="1"/>
    <col min="1538" max="1538" width="7.42578125" style="49" customWidth="1"/>
    <col min="1539" max="1539" width="50.7109375" style="49" customWidth="1"/>
    <col min="1540" max="1541" width="9.140625" style="49"/>
    <col min="1542" max="1542" width="16.42578125" style="49" bestFit="1" customWidth="1"/>
    <col min="1543" max="1543" width="12.7109375" style="49" customWidth="1"/>
    <col min="1544" max="1544" width="6.28515625" style="49" customWidth="1"/>
    <col min="1545" max="1546" width="9.85546875" style="49" customWidth="1"/>
    <col min="1547" max="1547" width="3.7109375" style="49" customWidth="1"/>
    <col min="1548" max="1792" width="9.140625" style="49"/>
    <col min="1793" max="1793" width="3.7109375" style="49" customWidth="1"/>
    <col min="1794" max="1794" width="7.42578125" style="49" customWidth="1"/>
    <col min="1795" max="1795" width="50.7109375" style="49" customWidth="1"/>
    <col min="1796" max="1797" width="9.140625" style="49"/>
    <col min="1798" max="1798" width="16.42578125" style="49" bestFit="1" customWidth="1"/>
    <col min="1799" max="1799" width="12.7109375" style="49" customWidth="1"/>
    <col min="1800" max="1800" width="6.28515625" style="49" customWidth="1"/>
    <col min="1801" max="1802" width="9.85546875" style="49" customWidth="1"/>
    <col min="1803" max="1803" width="3.7109375" style="49" customWidth="1"/>
    <col min="1804" max="2048" width="9.140625" style="49"/>
    <col min="2049" max="2049" width="3.7109375" style="49" customWidth="1"/>
    <col min="2050" max="2050" width="7.42578125" style="49" customWidth="1"/>
    <col min="2051" max="2051" width="50.7109375" style="49" customWidth="1"/>
    <col min="2052" max="2053" width="9.140625" style="49"/>
    <col min="2054" max="2054" width="16.42578125" style="49" bestFit="1" customWidth="1"/>
    <col min="2055" max="2055" width="12.7109375" style="49" customWidth="1"/>
    <col min="2056" max="2056" width="6.28515625" style="49" customWidth="1"/>
    <col min="2057" max="2058" width="9.85546875" style="49" customWidth="1"/>
    <col min="2059" max="2059" width="3.7109375" style="49" customWidth="1"/>
    <col min="2060" max="2304" width="9.140625" style="49"/>
    <col min="2305" max="2305" width="3.7109375" style="49" customWidth="1"/>
    <col min="2306" max="2306" width="7.42578125" style="49" customWidth="1"/>
    <col min="2307" max="2307" width="50.7109375" style="49" customWidth="1"/>
    <col min="2308" max="2309" width="9.140625" style="49"/>
    <col min="2310" max="2310" width="16.42578125" style="49" bestFit="1" customWidth="1"/>
    <col min="2311" max="2311" width="12.7109375" style="49" customWidth="1"/>
    <col min="2312" max="2312" width="6.28515625" style="49" customWidth="1"/>
    <col min="2313" max="2314" width="9.85546875" style="49" customWidth="1"/>
    <col min="2315" max="2315" width="3.7109375" style="49" customWidth="1"/>
    <col min="2316" max="2560" width="9.140625" style="49"/>
    <col min="2561" max="2561" width="3.7109375" style="49" customWidth="1"/>
    <col min="2562" max="2562" width="7.42578125" style="49" customWidth="1"/>
    <col min="2563" max="2563" width="50.7109375" style="49" customWidth="1"/>
    <col min="2564" max="2565" width="9.140625" style="49"/>
    <col min="2566" max="2566" width="16.42578125" style="49" bestFit="1" customWidth="1"/>
    <col min="2567" max="2567" width="12.7109375" style="49" customWidth="1"/>
    <col min="2568" max="2568" width="6.28515625" style="49" customWidth="1"/>
    <col min="2569" max="2570" width="9.85546875" style="49" customWidth="1"/>
    <col min="2571" max="2571" width="3.7109375" style="49" customWidth="1"/>
    <col min="2572" max="2816" width="9.140625" style="49"/>
    <col min="2817" max="2817" width="3.7109375" style="49" customWidth="1"/>
    <col min="2818" max="2818" width="7.42578125" style="49" customWidth="1"/>
    <col min="2819" max="2819" width="50.7109375" style="49" customWidth="1"/>
    <col min="2820" max="2821" width="9.140625" style="49"/>
    <col min="2822" max="2822" width="16.42578125" style="49" bestFit="1" customWidth="1"/>
    <col min="2823" max="2823" width="12.7109375" style="49" customWidth="1"/>
    <col min="2824" max="2824" width="6.28515625" style="49" customWidth="1"/>
    <col min="2825" max="2826" width="9.85546875" style="49" customWidth="1"/>
    <col min="2827" max="2827" width="3.7109375" style="49" customWidth="1"/>
    <col min="2828" max="3072" width="9.140625" style="49"/>
    <col min="3073" max="3073" width="3.7109375" style="49" customWidth="1"/>
    <col min="3074" max="3074" width="7.42578125" style="49" customWidth="1"/>
    <col min="3075" max="3075" width="50.7109375" style="49" customWidth="1"/>
    <col min="3076" max="3077" width="9.140625" style="49"/>
    <col min="3078" max="3078" width="16.42578125" style="49" bestFit="1" customWidth="1"/>
    <col min="3079" max="3079" width="12.7109375" style="49" customWidth="1"/>
    <col min="3080" max="3080" width="6.28515625" style="49" customWidth="1"/>
    <col min="3081" max="3082" width="9.85546875" style="49" customWidth="1"/>
    <col min="3083" max="3083" width="3.7109375" style="49" customWidth="1"/>
    <col min="3084" max="3328" width="9.140625" style="49"/>
    <col min="3329" max="3329" width="3.7109375" style="49" customWidth="1"/>
    <col min="3330" max="3330" width="7.42578125" style="49" customWidth="1"/>
    <col min="3331" max="3331" width="50.7109375" style="49" customWidth="1"/>
    <col min="3332" max="3333" width="9.140625" style="49"/>
    <col min="3334" max="3334" width="16.42578125" style="49" bestFit="1" customWidth="1"/>
    <col min="3335" max="3335" width="12.7109375" style="49" customWidth="1"/>
    <col min="3336" max="3336" width="6.28515625" style="49" customWidth="1"/>
    <col min="3337" max="3338" width="9.85546875" style="49" customWidth="1"/>
    <col min="3339" max="3339" width="3.7109375" style="49" customWidth="1"/>
    <col min="3340" max="3584" width="9.140625" style="49"/>
    <col min="3585" max="3585" width="3.7109375" style="49" customWidth="1"/>
    <col min="3586" max="3586" width="7.42578125" style="49" customWidth="1"/>
    <col min="3587" max="3587" width="50.7109375" style="49" customWidth="1"/>
    <col min="3588" max="3589" width="9.140625" style="49"/>
    <col min="3590" max="3590" width="16.42578125" style="49" bestFit="1" customWidth="1"/>
    <col min="3591" max="3591" width="12.7109375" style="49" customWidth="1"/>
    <col min="3592" max="3592" width="6.28515625" style="49" customWidth="1"/>
    <col min="3593" max="3594" width="9.85546875" style="49" customWidth="1"/>
    <col min="3595" max="3595" width="3.7109375" style="49" customWidth="1"/>
    <col min="3596" max="3840" width="9.140625" style="49"/>
    <col min="3841" max="3841" width="3.7109375" style="49" customWidth="1"/>
    <col min="3842" max="3842" width="7.42578125" style="49" customWidth="1"/>
    <col min="3843" max="3843" width="50.7109375" style="49" customWidth="1"/>
    <col min="3844" max="3845" width="9.140625" style="49"/>
    <col min="3846" max="3846" width="16.42578125" style="49" bestFit="1" customWidth="1"/>
    <col min="3847" max="3847" width="12.7109375" style="49" customWidth="1"/>
    <col min="3848" max="3848" width="6.28515625" style="49" customWidth="1"/>
    <col min="3849" max="3850" width="9.85546875" style="49" customWidth="1"/>
    <col min="3851" max="3851" width="3.7109375" style="49" customWidth="1"/>
    <col min="3852" max="4096" width="9.140625" style="49"/>
    <col min="4097" max="4097" width="3.7109375" style="49" customWidth="1"/>
    <col min="4098" max="4098" width="7.42578125" style="49" customWidth="1"/>
    <col min="4099" max="4099" width="50.7109375" style="49" customWidth="1"/>
    <col min="4100" max="4101" width="9.140625" style="49"/>
    <col min="4102" max="4102" width="16.42578125" style="49" bestFit="1" customWidth="1"/>
    <col min="4103" max="4103" width="12.7109375" style="49" customWidth="1"/>
    <col min="4104" max="4104" width="6.28515625" style="49" customWidth="1"/>
    <col min="4105" max="4106" width="9.85546875" style="49" customWidth="1"/>
    <col min="4107" max="4107" width="3.7109375" style="49" customWidth="1"/>
    <col min="4108" max="4352" width="9.140625" style="49"/>
    <col min="4353" max="4353" width="3.7109375" style="49" customWidth="1"/>
    <col min="4354" max="4354" width="7.42578125" style="49" customWidth="1"/>
    <col min="4355" max="4355" width="50.7109375" style="49" customWidth="1"/>
    <col min="4356" max="4357" width="9.140625" style="49"/>
    <col min="4358" max="4358" width="16.42578125" style="49" bestFit="1" customWidth="1"/>
    <col min="4359" max="4359" width="12.7109375" style="49" customWidth="1"/>
    <col min="4360" max="4360" width="6.28515625" style="49" customWidth="1"/>
    <col min="4361" max="4362" width="9.85546875" style="49" customWidth="1"/>
    <col min="4363" max="4363" width="3.7109375" style="49" customWidth="1"/>
    <col min="4364" max="4608" width="9.140625" style="49"/>
    <col min="4609" max="4609" width="3.7109375" style="49" customWidth="1"/>
    <col min="4610" max="4610" width="7.42578125" style="49" customWidth="1"/>
    <col min="4611" max="4611" width="50.7109375" style="49" customWidth="1"/>
    <col min="4612" max="4613" width="9.140625" style="49"/>
    <col min="4614" max="4614" width="16.42578125" style="49" bestFit="1" customWidth="1"/>
    <col min="4615" max="4615" width="12.7109375" style="49" customWidth="1"/>
    <col min="4616" max="4616" width="6.28515625" style="49" customWidth="1"/>
    <col min="4617" max="4618" width="9.85546875" style="49" customWidth="1"/>
    <col min="4619" max="4619" width="3.7109375" style="49" customWidth="1"/>
    <col min="4620" max="4864" width="9.140625" style="49"/>
    <col min="4865" max="4865" width="3.7109375" style="49" customWidth="1"/>
    <col min="4866" max="4866" width="7.42578125" style="49" customWidth="1"/>
    <col min="4867" max="4867" width="50.7109375" style="49" customWidth="1"/>
    <col min="4868" max="4869" width="9.140625" style="49"/>
    <col min="4870" max="4870" width="16.42578125" style="49" bestFit="1" customWidth="1"/>
    <col min="4871" max="4871" width="12.7109375" style="49" customWidth="1"/>
    <col min="4872" max="4872" width="6.28515625" style="49" customWidth="1"/>
    <col min="4873" max="4874" width="9.85546875" style="49" customWidth="1"/>
    <col min="4875" max="4875" width="3.7109375" style="49" customWidth="1"/>
    <col min="4876" max="5120" width="9.140625" style="49"/>
    <col min="5121" max="5121" width="3.7109375" style="49" customWidth="1"/>
    <col min="5122" max="5122" width="7.42578125" style="49" customWidth="1"/>
    <col min="5123" max="5123" width="50.7109375" style="49" customWidth="1"/>
    <col min="5124" max="5125" width="9.140625" style="49"/>
    <col min="5126" max="5126" width="16.42578125" style="49" bestFit="1" customWidth="1"/>
    <col min="5127" max="5127" width="12.7109375" style="49" customWidth="1"/>
    <col min="5128" max="5128" width="6.28515625" style="49" customWidth="1"/>
    <col min="5129" max="5130" width="9.85546875" style="49" customWidth="1"/>
    <col min="5131" max="5131" width="3.7109375" style="49" customWidth="1"/>
    <col min="5132" max="5376" width="9.140625" style="49"/>
    <col min="5377" max="5377" width="3.7109375" style="49" customWidth="1"/>
    <col min="5378" max="5378" width="7.42578125" style="49" customWidth="1"/>
    <col min="5379" max="5379" width="50.7109375" style="49" customWidth="1"/>
    <col min="5380" max="5381" width="9.140625" style="49"/>
    <col min="5382" max="5382" width="16.42578125" style="49" bestFit="1" customWidth="1"/>
    <col min="5383" max="5383" width="12.7109375" style="49" customWidth="1"/>
    <col min="5384" max="5384" width="6.28515625" style="49" customWidth="1"/>
    <col min="5385" max="5386" width="9.85546875" style="49" customWidth="1"/>
    <col min="5387" max="5387" width="3.7109375" style="49" customWidth="1"/>
    <col min="5388" max="5632" width="9.140625" style="49"/>
    <col min="5633" max="5633" width="3.7109375" style="49" customWidth="1"/>
    <col min="5634" max="5634" width="7.42578125" style="49" customWidth="1"/>
    <col min="5635" max="5635" width="50.7109375" style="49" customWidth="1"/>
    <col min="5636" max="5637" width="9.140625" style="49"/>
    <col min="5638" max="5638" width="16.42578125" style="49" bestFit="1" customWidth="1"/>
    <col min="5639" max="5639" width="12.7109375" style="49" customWidth="1"/>
    <col min="5640" max="5640" width="6.28515625" style="49" customWidth="1"/>
    <col min="5641" max="5642" width="9.85546875" style="49" customWidth="1"/>
    <col min="5643" max="5643" width="3.7109375" style="49" customWidth="1"/>
    <col min="5644" max="5888" width="9.140625" style="49"/>
    <col min="5889" max="5889" width="3.7109375" style="49" customWidth="1"/>
    <col min="5890" max="5890" width="7.42578125" style="49" customWidth="1"/>
    <col min="5891" max="5891" width="50.7109375" style="49" customWidth="1"/>
    <col min="5892" max="5893" width="9.140625" style="49"/>
    <col min="5894" max="5894" width="16.42578125" style="49" bestFit="1" customWidth="1"/>
    <col min="5895" max="5895" width="12.7109375" style="49" customWidth="1"/>
    <col min="5896" max="5896" width="6.28515625" style="49" customWidth="1"/>
    <col min="5897" max="5898" width="9.85546875" style="49" customWidth="1"/>
    <col min="5899" max="5899" width="3.7109375" style="49" customWidth="1"/>
    <col min="5900" max="6144" width="9.140625" style="49"/>
    <col min="6145" max="6145" width="3.7109375" style="49" customWidth="1"/>
    <col min="6146" max="6146" width="7.42578125" style="49" customWidth="1"/>
    <col min="6147" max="6147" width="50.7109375" style="49" customWidth="1"/>
    <col min="6148" max="6149" width="9.140625" style="49"/>
    <col min="6150" max="6150" width="16.42578125" style="49" bestFit="1" customWidth="1"/>
    <col min="6151" max="6151" width="12.7109375" style="49" customWidth="1"/>
    <col min="6152" max="6152" width="6.28515625" style="49" customWidth="1"/>
    <col min="6153" max="6154" width="9.85546875" style="49" customWidth="1"/>
    <col min="6155" max="6155" width="3.7109375" style="49" customWidth="1"/>
    <col min="6156" max="6400" width="9.140625" style="49"/>
    <col min="6401" max="6401" width="3.7109375" style="49" customWidth="1"/>
    <col min="6402" max="6402" width="7.42578125" style="49" customWidth="1"/>
    <col min="6403" max="6403" width="50.7109375" style="49" customWidth="1"/>
    <col min="6404" max="6405" width="9.140625" style="49"/>
    <col min="6406" max="6406" width="16.42578125" style="49" bestFit="1" customWidth="1"/>
    <col min="6407" max="6407" width="12.7109375" style="49" customWidth="1"/>
    <col min="6408" max="6408" width="6.28515625" style="49" customWidth="1"/>
    <col min="6409" max="6410" width="9.85546875" style="49" customWidth="1"/>
    <col min="6411" max="6411" width="3.7109375" style="49" customWidth="1"/>
    <col min="6412" max="6656" width="9.140625" style="49"/>
    <col min="6657" max="6657" width="3.7109375" style="49" customWidth="1"/>
    <col min="6658" max="6658" width="7.42578125" style="49" customWidth="1"/>
    <col min="6659" max="6659" width="50.7109375" style="49" customWidth="1"/>
    <col min="6660" max="6661" width="9.140625" style="49"/>
    <col min="6662" max="6662" width="16.42578125" style="49" bestFit="1" customWidth="1"/>
    <col min="6663" max="6663" width="12.7109375" style="49" customWidth="1"/>
    <col min="6664" max="6664" width="6.28515625" style="49" customWidth="1"/>
    <col min="6665" max="6666" width="9.85546875" style="49" customWidth="1"/>
    <col min="6667" max="6667" width="3.7109375" style="49" customWidth="1"/>
    <col min="6668" max="6912" width="9.140625" style="49"/>
    <col min="6913" max="6913" width="3.7109375" style="49" customWidth="1"/>
    <col min="6914" max="6914" width="7.42578125" style="49" customWidth="1"/>
    <col min="6915" max="6915" width="50.7109375" style="49" customWidth="1"/>
    <col min="6916" max="6917" width="9.140625" style="49"/>
    <col min="6918" max="6918" width="16.42578125" style="49" bestFit="1" customWidth="1"/>
    <col min="6919" max="6919" width="12.7109375" style="49" customWidth="1"/>
    <col min="6920" max="6920" width="6.28515625" style="49" customWidth="1"/>
    <col min="6921" max="6922" width="9.85546875" style="49" customWidth="1"/>
    <col min="6923" max="6923" width="3.7109375" style="49" customWidth="1"/>
    <col min="6924" max="7168" width="9.140625" style="49"/>
    <col min="7169" max="7169" width="3.7109375" style="49" customWidth="1"/>
    <col min="7170" max="7170" width="7.42578125" style="49" customWidth="1"/>
    <col min="7171" max="7171" width="50.7109375" style="49" customWidth="1"/>
    <col min="7172" max="7173" width="9.140625" style="49"/>
    <col min="7174" max="7174" width="16.42578125" style="49" bestFit="1" customWidth="1"/>
    <col min="7175" max="7175" width="12.7109375" style="49" customWidth="1"/>
    <col min="7176" max="7176" width="6.28515625" style="49" customWidth="1"/>
    <col min="7177" max="7178" width="9.85546875" style="49" customWidth="1"/>
    <col min="7179" max="7179" width="3.7109375" style="49" customWidth="1"/>
    <col min="7180" max="7424" width="9.140625" style="49"/>
    <col min="7425" max="7425" width="3.7109375" style="49" customWidth="1"/>
    <col min="7426" max="7426" width="7.42578125" style="49" customWidth="1"/>
    <col min="7427" max="7427" width="50.7109375" style="49" customWidth="1"/>
    <col min="7428" max="7429" width="9.140625" style="49"/>
    <col min="7430" max="7430" width="16.42578125" style="49" bestFit="1" customWidth="1"/>
    <col min="7431" max="7431" width="12.7109375" style="49" customWidth="1"/>
    <col min="7432" max="7432" width="6.28515625" style="49" customWidth="1"/>
    <col min="7433" max="7434" width="9.85546875" style="49" customWidth="1"/>
    <col min="7435" max="7435" width="3.7109375" style="49" customWidth="1"/>
    <col min="7436" max="7680" width="9.140625" style="49"/>
    <col min="7681" max="7681" width="3.7109375" style="49" customWidth="1"/>
    <col min="7682" max="7682" width="7.42578125" style="49" customWidth="1"/>
    <col min="7683" max="7683" width="50.7109375" style="49" customWidth="1"/>
    <col min="7684" max="7685" width="9.140625" style="49"/>
    <col min="7686" max="7686" width="16.42578125" style="49" bestFit="1" customWidth="1"/>
    <col min="7687" max="7687" width="12.7109375" style="49" customWidth="1"/>
    <col min="7688" max="7688" width="6.28515625" style="49" customWidth="1"/>
    <col min="7689" max="7690" width="9.85546875" style="49" customWidth="1"/>
    <col min="7691" max="7691" width="3.7109375" style="49" customWidth="1"/>
    <col min="7692" max="7936" width="9.140625" style="49"/>
    <col min="7937" max="7937" width="3.7109375" style="49" customWidth="1"/>
    <col min="7938" max="7938" width="7.42578125" style="49" customWidth="1"/>
    <col min="7939" max="7939" width="50.7109375" style="49" customWidth="1"/>
    <col min="7940" max="7941" width="9.140625" style="49"/>
    <col min="7942" max="7942" width="16.42578125" style="49" bestFit="1" customWidth="1"/>
    <col min="7943" max="7943" width="12.7109375" style="49" customWidth="1"/>
    <col min="7944" max="7944" width="6.28515625" style="49" customWidth="1"/>
    <col min="7945" max="7946" width="9.85546875" style="49" customWidth="1"/>
    <col min="7947" max="7947" width="3.7109375" style="49" customWidth="1"/>
    <col min="7948" max="8192" width="9.140625" style="49"/>
    <col min="8193" max="8193" width="3.7109375" style="49" customWidth="1"/>
    <col min="8194" max="8194" width="7.42578125" style="49" customWidth="1"/>
    <col min="8195" max="8195" width="50.7109375" style="49" customWidth="1"/>
    <col min="8196" max="8197" width="9.140625" style="49"/>
    <col min="8198" max="8198" width="16.42578125" style="49" bestFit="1" customWidth="1"/>
    <col min="8199" max="8199" width="12.7109375" style="49" customWidth="1"/>
    <col min="8200" max="8200" width="6.28515625" style="49" customWidth="1"/>
    <col min="8201" max="8202" width="9.85546875" style="49" customWidth="1"/>
    <col min="8203" max="8203" width="3.7109375" style="49" customWidth="1"/>
    <col min="8204" max="8448" width="9.140625" style="49"/>
    <col min="8449" max="8449" width="3.7109375" style="49" customWidth="1"/>
    <col min="8450" max="8450" width="7.42578125" style="49" customWidth="1"/>
    <col min="8451" max="8451" width="50.7109375" style="49" customWidth="1"/>
    <col min="8452" max="8453" width="9.140625" style="49"/>
    <col min="8454" max="8454" width="16.42578125" style="49" bestFit="1" customWidth="1"/>
    <col min="8455" max="8455" width="12.7109375" style="49" customWidth="1"/>
    <col min="8456" max="8456" width="6.28515625" style="49" customWidth="1"/>
    <col min="8457" max="8458" width="9.85546875" style="49" customWidth="1"/>
    <col min="8459" max="8459" width="3.7109375" style="49" customWidth="1"/>
    <col min="8460" max="8704" width="9.140625" style="49"/>
    <col min="8705" max="8705" width="3.7109375" style="49" customWidth="1"/>
    <col min="8706" max="8706" width="7.42578125" style="49" customWidth="1"/>
    <col min="8707" max="8707" width="50.7109375" style="49" customWidth="1"/>
    <col min="8708" max="8709" width="9.140625" style="49"/>
    <col min="8710" max="8710" width="16.42578125" style="49" bestFit="1" customWidth="1"/>
    <col min="8711" max="8711" width="12.7109375" style="49" customWidth="1"/>
    <col min="8712" max="8712" width="6.28515625" style="49" customWidth="1"/>
    <col min="8713" max="8714" width="9.85546875" style="49" customWidth="1"/>
    <col min="8715" max="8715" width="3.7109375" style="49" customWidth="1"/>
    <col min="8716" max="8960" width="9.140625" style="49"/>
    <col min="8961" max="8961" width="3.7109375" style="49" customWidth="1"/>
    <col min="8962" max="8962" width="7.42578125" style="49" customWidth="1"/>
    <col min="8963" max="8963" width="50.7109375" style="49" customWidth="1"/>
    <col min="8964" max="8965" width="9.140625" style="49"/>
    <col min="8966" max="8966" width="16.42578125" style="49" bestFit="1" customWidth="1"/>
    <col min="8967" max="8967" width="12.7109375" style="49" customWidth="1"/>
    <col min="8968" max="8968" width="6.28515625" style="49" customWidth="1"/>
    <col min="8969" max="8970" width="9.85546875" style="49" customWidth="1"/>
    <col min="8971" max="8971" width="3.7109375" style="49" customWidth="1"/>
    <col min="8972" max="9216" width="9.140625" style="49"/>
    <col min="9217" max="9217" width="3.7109375" style="49" customWidth="1"/>
    <col min="9218" max="9218" width="7.42578125" style="49" customWidth="1"/>
    <col min="9219" max="9219" width="50.7109375" style="49" customWidth="1"/>
    <col min="9220" max="9221" width="9.140625" style="49"/>
    <col min="9222" max="9222" width="16.42578125" style="49" bestFit="1" customWidth="1"/>
    <col min="9223" max="9223" width="12.7109375" style="49" customWidth="1"/>
    <col min="9224" max="9224" width="6.28515625" style="49" customWidth="1"/>
    <col min="9225" max="9226" width="9.85546875" style="49" customWidth="1"/>
    <col min="9227" max="9227" width="3.7109375" style="49" customWidth="1"/>
    <col min="9228" max="9472" width="9.140625" style="49"/>
    <col min="9473" max="9473" width="3.7109375" style="49" customWidth="1"/>
    <col min="9474" max="9474" width="7.42578125" style="49" customWidth="1"/>
    <col min="9475" max="9475" width="50.7109375" style="49" customWidth="1"/>
    <col min="9476" max="9477" width="9.140625" style="49"/>
    <col min="9478" max="9478" width="16.42578125" style="49" bestFit="1" customWidth="1"/>
    <col min="9479" max="9479" width="12.7109375" style="49" customWidth="1"/>
    <col min="9480" max="9480" width="6.28515625" style="49" customWidth="1"/>
    <col min="9481" max="9482" width="9.85546875" style="49" customWidth="1"/>
    <col min="9483" max="9483" width="3.7109375" style="49" customWidth="1"/>
    <col min="9484" max="9728" width="9.140625" style="49"/>
    <col min="9729" max="9729" width="3.7109375" style="49" customWidth="1"/>
    <col min="9730" max="9730" width="7.42578125" style="49" customWidth="1"/>
    <col min="9731" max="9731" width="50.7109375" style="49" customWidth="1"/>
    <col min="9732" max="9733" width="9.140625" style="49"/>
    <col min="9734" max="9734" width="16.42578125" style="49" bestFit="1" customWidth="1"/>
    <col min="9735" max="9735" width="12.7109375" style="49" customWidth="1"/>
    <col min="9736" max="9736" width="6.28515625" style="49" customWidth="1"/>
    <col min="9737" max="9738" width="9.85546875" style="49" customWidth="1"/>
    <col min="9739" max="9739" width="3.7109375" style="49" customWidth="1"/>
    <col min="9740" max="9984" width="9.140625" style="49"/>
    <col min="9985" max="9985" width="3.7109375" style="49" customWidth="1"/>
    <col min="9986" max="9986" width="7.42578125" style="49" customWidth="1"/>
    <col min="9987" max="9987" width="50.7109375" style="49" customWidth="1"/>
    <col min="9988" max="9989" width="9.140625" style="49"/>
    <col min="9990" max="9990" width="16.42578125" style="49" bestFit="1" customWidth="1"/>
    <col min="9991" max="9991" width="12.7109375" style="49" customWidth="1"/>
    <col min="9992" max="9992" width="6.28515625" style="49" customWidth="1"/>
    <col min="9993" max="9994" width="9.85546875" style="49" customWidth="1"/>
    <col min="9995" max="9995" width="3.7109375" style="49" customWidth="1"/>
    <col min="9996" max="10240" width="9.140625" style="49"/>
    <col min="10241" max="10241" width="3.7109375" style="49" customWidth="1"/>
    <col min="10242" max="10242" width="7.42578125" style="49" customWidth="1"/>
    <col min="10243" max="10243" width="50.7109375" style="49" customWidth="1"/>
    <col min="10244" max="10245" width="9.140625" style="49"/>
    <col min="10246" max="10246" width="16.42578125" style="49" bestFit="1" customWidth="1"/>
    <col min="10247" max="10247" width="12.7109375" style="49" customWidth="1"/>
    <col min="10248" max="10248" width="6.28515625" style="49" customWidth="1"/>
    <col min="10249" max="10250" width="9.85546875" style="49" customWidth="1"/>
    <col min="10251" max="10251" width="3.7109375" style="49" customWidth="1"/>
    <col min="10252" max="10496" width="9.140625" style="49"/>
    <col min="10497" max="10497" width="3.7109375" style="49" customWidth="1"/>
    <col min="10498" max="10498" width="7.42578125" style="49" customWidth="1"/>
    <col min="10499" max="10499" width="50.7109375" style="49" customWidth="1"/>
    <col min="10500" max="10501" width="9.140625" style="49"/>
    <col min="10502" max="10502" width="16.42578125" style="49" bestFit="1" customWidth="1"/>
    <col min="10503" max="10503" width="12.7109375" style="49" customWidth="1"/>
    <col min="10504" max="10504" width="6.28515625" style="49" customWidth="1"/>
    <col min="10505" max="10506" width="9.85546875" style="49" customWidth="1"/>
    <col min="10507" max="10507" width="3.7109375" style="49" customWidth="1"/>
    <col min="10508" max="10752" width="9.140625" style="49"/>
    <col min="10753" max="10753" width="3.7109375" style="49" customWidth="1"/>
    <col min="10754" max="10754" width="7.42578125" style="49" customWidth="1"/>
    <col min="10755" max="10755" width="50.7109375" style="49" customWidth="1"/>
    <col min="10756" max="10757" width="9.140625" style="49"/>
    <col min="10758" max="10758" width="16.42578125" style="49" bestFit="1" customWidth="1"/>
    <col min="10759" max="10759" width="12.7109375" style="49" customWidth="1"/>
    <col min="10760" max="10760" width="6.28515625" style="49" customWidth="1"/>
    <col min="10761" max="10762" width="9.85546875" style="49" customWidth="1"/>
    <col min="10763" max="10763" width="3.7109375" style="49" customWidth="1"/>
    <col min="10764" max="11008" width="9.140625" style="49"/>
    <col min="11009" max="11009" width="3.7109375" style="49" customWidth="1"/>
    <col min="11010" max="11010" width="7.42578125" style="49" customWidth="1"/>
    <col min="11011" max="11011" width="50.7109375" style="49" customWidth="1"/>
    <col min="11012" max="11013" width="9.140625" style="49"/>
    <col min="11014" max="11014" width="16.42578125" style="49" bestFit="1" customWidth="1"/>
    <col min="11015" max="11015" width="12.7109375" style="49" customWidth="1"/>
    <col min="11016" max="11016" width="6.28515625" style="49" customWidth="1"/>
    <col min="11017" max="11018" width="9.85546875" style="49" customWidth="1"/>
    <col min="11019" max="11019" width="3.7109375" style="49" customWidth="1"/>
    <col min="11020" max="11264" width="9.140625" style="49"/>
    <col min="11265" max="11265" width="3.7109375" style="49" customWidth="1"/>
    <col min="11266" max="11266" width="7.42578125" style="49" customWidth="1"/>
    <col min="11267" max="11267" width="50.7109375" style="49" customWidth="1"/>
    <col min="11268" max="11269" width="9.140625" style="49"/>
    <col min="11270" max="11270" width="16.42578125" style="49" bestFit="1" customWidth="1"/>
    <col min="11271" max="11271" width="12.7109375" style="49" customWidth="1"/>
    <col min="11272" max="11272" width="6.28515625" style="49" customWidth="1"/>
    <col min="11273" max="11274" width="9.85546875" style="49" customWidth="1"/>
    <col min="11275" max="11275" width="3.7109375" style="49" customWidth="1"/>
    <col min="11276" max="11520" width="9.140625" style="49"/>
    <col min="11521" max="11521" width="3.7109375" style="49" customWidth="1"/>
    <col min="11522" max="11522" width="7.42578125" style="49" customWidth="1"/>
    <col min="11523" max="11523" width="50.7109375" style="49" customWidth="1"/>
    <col min="11524" max="11525" width="9.140625" style="49"/>
    <col min="11526" max="11526" width="16.42578125" style="49" bestFit="1" customWidth="1"/>
    <col min="11527" max="11527" width="12.7109375" style="49" customWidth="1"/>
    <col min="11528" max="11528" width="6.28515625" style="49" customWidth="1"/>
    <col min="11529" max="11530" width="9.85546875" style="49" customWidth="1"/>
    <col min="11531" max="11531" width="3.7109375" style="49" customWidth="1"/>
    <col min="11532" max="11776" width="9.140625" style="49"/>
    <col min="11777" max="11777" width="3.7109375" style="49" customWidth="1"/>
    <col min="11778" max="11778" width="7.42578125" style="49" customWidth="1"/>
    <col min="11779" max="11779" width="50.7109375" style="49" customWidth="1"/>
    <col min="11780" max="11781" width="9.140625" style="49"/>
    <col min="11782" max="11782" width="16.42578125" style="49" bestFit="1" customWidth="1"/>
    <col min="11783" max="11783" width="12.7109375" style="49" customWidth="1"/>
    <col min="11784" max="11784" width="6.28515625" style="49" customWidth="1"/>
    <col min="11785" max="11786" width="9.85546875" style="49" customWidth="1"/>
    <col min="11787" max="11787" width="3.7109375" style="49" customWidth="1"/>
    <col min="11788" max="12032" width="9.140625" style="49"/>
    <col min="12033" max="12033" width="3.7109375" style="49" customWidth="1"/>
    <col min="12034" max="12034" width="7.42578125" style="49" customWidth="1"/>
    <col min="12035" max="12035" width="50.7109375" style="49" customWidth="1"/>
    <col min="12036" max="12037" width="9.140625" style="49"/>
    <col min="12038" max="12038" width="16.42578125" style="49" bestFit="1" customWidth="1"/>
    <col min="12039" max="12039" width="12.7109375" style="49" customWidth="1"/>
    <col min="12040" max="12040" width="6.28515625" style="49" customWidth="1"/>
    <col min="12041" max="12042" width="9.85546875" style="49" customWidth="1"/>
    <col min="12043" max="12043" width="3.7109375" style="49" customWidth="1"/>
    <col min="12044" max="12288" width="9.140625" style="49"/>
    <col min="12289" max="12289" width="3.7109375" style="49" customWidth="1"/>
    <col min="12290" max="12290" width="7.42578125" style="49" customWidth="1"/>
    <col min="12291" max="12291" width="50.7109375" style="49" customWidth="1"/>
    <col min="12292" max="12293" width="9.140625" style="49"/>
    <col min="12294" max="12294" width="16.42578125" style="49" bestFit="1" customWidth="1"/>
    <col min="12295" max="12295" width="12.7109375" style="49" customWidth="1"/>
    <col min="12296" max="12296" width="6.28515625" style="49" customWidth="1"/>
    <col min="12297" max="12298" width="9.85546875" style="49" customWidth="1"/>
    <col min="12299" max="12299" width="3.7109375" style="49" customWidth="1"/>
    <col min="12300" max="12544" width="9.140625" style="49"/>
    <col min="12545" max="12545" width="3.7109375" style="49" customWidth="1"/>
    <col min="12546" max="12546" width="7.42578125" style="49" customWidth="1"/>
    <col min="12547" max="12547" width="50.7109375" style="49" customWidth="1"/>
    <col min="12548" max="12549" width="9.140625" style="49"/>
    <col min="12550" max="12550" width="16.42578125" style="49" bestFit="1" customWidth="1"/>
    <col min="12551" max="12551" width="12.7109375" style="49" customWidth="1"/>
    <col min="12552" max="12552" width="6.28515625" style="49" customWidth="1"/>
    <col min="12553" max="12554" width="9.85546875" style="49" customWidth="1"/>
    <col min="12555" max="12555" width="3.7109375" style="49" customWidth="1"/>
    <col min="12556" max="12800" width="9.140625" style="49"/>
    <col min="12801" max="12801" width="3.7109375" style="49" customWidth="1"/>
    <col min="12802" max="12802" width="7.42578125" style="49" customWidth="1"/>
    <col min="12803" max="12803" width="50.7109375" style="49" customWidth="1"/>
    <col min="12804" max="12805" width="9.140625" style="49"/>
    <col min="12806" max="12806" width="16.42578125" style="49" bestFit="1" customWidth="1"/>
    <col min="12807" max="12807" width="12.7109375" style="49" customWidth="1"/>
    <col min="12808" max="12808" width="6.28515625" style="49" customWidth="1"/>
    <col min="12809" max="12810" width="9.85546875" style="49" customWidth="1"/>
    <col min="12811" max="12811" width="3.7109375" style="49" customWidth="1"/>
    <col min="12812" max="13056" width="9.140625" style="49"/>
    <col min="13057" max="13057" width="3.7109375" style="49" customWidth="1"/>
    <col min="13058" max="13058" width="7.42578125" style="49" customWidth="1"/>
    <col min="13059" max="13059" width="50.7109375" style="49" customWidth="1"/>
    <col min="13060" max="13061" width="9.140625" style="49"/>
    <col min="13062" max="13062" width="16.42578125" style="49" bestFit="1" customWidth="1"/>
    <col min="13063" max="13063" width="12.7109375" style="49" customWidth="1"/>
    <col min="13064" max="13064" width="6.28515625" style="49" customWidth="1"/>
    <col min="13065" max="13066" width="9.85546875" style="49" customWidth="1"/>
    <col min="13067" max="13067" width="3.7109375" style="49" customWidth="1"/>
    <col min="13068" max="13312" width="9.140625" style="49"/>
    <col min="13313" max="13313" width="3.7109375" style="49" customWidth="1"/>
    <col min="13314" max="13314" width="7.42578125" style="49" customWidth="1"/>
    <col min="13315" max="13315" width="50.7109375" style="49" customWidth="1"/>
    <col min="13316" max="13317" width="9.140625" style="49"/>
    <col min="13318" max="13318" width="16.42578125" style="49" bestFit="1" customWidth="1"/>
    <col min="13319" max="13319" width="12.7109375" style="49" customWidth="1"/>
    <col min="13320" max="13320" width="6.28515625" style="49" customWidth="1"/>
    <col min="13321" max="13322" width="9.85546875" style="49" customWidth="1"/>
    <col min="13323" max="13323" width="3.7109375" style="49" customWidth="1"/>
    <col min="13324" max="13568" width="9.140625" style="49"/>
    <col min="13569" max="13569" width="3.7109375" style="49" customWidth="1"/>
    <col min="13570" max="13570" width="7.42578125" style="49" customWidth="1"/>
    <col min="13571" max="13571" width="50.7109375" style="49" customWidth="1"/>
    <col min="13572" max="13573" width="9.140625" style="49"/>
    <col min="13574" max="13574" width="16.42578125" style="49" bestFit="1" customWidth="1"/>
    <col min="13575" max="13575" width="12.7109375" style="49" customWidth="1"/>
    <col min="13576" max="13576" width="6.28515625" style="49" customWidth="1"/>
    <col min="13577" max="13578" width="9.85546875" style="49" customWidth="1"/>
    <col min="13579" max="13579" width="3.7109375" style="49" customWidth="1"/>
    <col min="13580" max="13824" width="9.140625" style="49"/>
    <col min="13825" max="13825" width="3.7109375" style="49" customWidth="1"/>
    <col min="13826" max="13826" width="7.42578125" style="49" customWidth="1"/>
    <col min="13827" max="13827" width="50.7109375" style="49" customWidth="1"/>
    <col min="13828" max="13829" width="9.140625" style="49"/>
    <col min="13830" max="13830" width="16.42578125" style="49" bestFit="1" customWidth="1"/>
    <col min="13831" max="13831" width="12.7109375" style="49" customWidth="1"/>
    <col min="13832" max="13832" width="6.28515625" style="49" customWidth="1"/>
    <col min="13833" max="13834" width="9.85546875" style="49" customWidth="1"/>
    <col min="13835" max="13835" width="3.7109375" style="49" customWidth="1"/>
    <col min="13836" max="14080" width="9.140625" style="49"/>
    <col min="14081" max="14081" width="3.7109375" style="49" customWidth="1"/>
    <col min="14082" max="14082" width="7.42578125" style="49" customWidth="1"/>
    <col min="14083" max="14083" width="50.7109375" style="49" customWidth="1"/>
    <col min="14084" max="14085" width="9.140625" style="49"/>
    <col min="14086" max="14086" width="16.42578125" style="49" bestFit="1" customWidth="1"/>
    <col min="14087" max="14087" width="12.7109375" style="49" customWidth="1"/>
    <col min="14088" max="14088" width="6.28515625" style="49" customWidth="1"/>
    <col min="14089" max="14090" width="9.85546875" style="49" customWidth="1"/>
    <col min="14091" max="14091" width="3.7109375" style="49" customWidth="1"/>
    <col min="14092" max="14336" width="9.140625" style="49"/>
    <col min="14337" max="14337" width="3.7109375" style="49" customWidth="1"/>
    <col min="14338" max="14338" width="7.42578125" style="49" customWidth="1"/>
    <col min="14339" max="14339" width="50.7109375" style="49" customWidth="1"/>
    <col min="14340" max="14341" width="9.140625" style="49"/>
    <col min="14342" max="14342" width="16.42578125" style="49" bestFit="1" customWidth="1"/>
    <col min="14343" max="14343" width="12.7109375" style="49" customWidth="1"/>
    <col min="14344" max="14344" width="6.28515625" style="49" customWidth="1"/>
    <col min="14345" max="14346" width="9.85546875" style="49" customWidth="1"/>
    <col min="14347" max="14347" width="3.7109375" style="49" customWidth="1"/>
    <col min="14348" max="14592" width="9.140625" style="49"/>
    <col min="14593" max="14593" width="3.7109375" style="49" customWidth="1"/>
    <col min="14594" max="14594" width="7.42578125" style="49" customWidth="1"/>
    <col min="14595" max="14595" width="50.7109375" style="49" customWidth="1"/>
    <col min="14596" max="14597" width="9.140625" style="49"/>
    <col min="14598" max="14598" width="16.42578125" style="49" bestFit="1" customWidth="1"/>
    <col min="14599" max="14599" width="12.7109375" style="49" customWidth="1"/>
    <col min="14600" max="14600" width="6.28515625" style="49" customWidth="1"/>
    <col min="14601" max="14602" width="9.85546875" style="49" customWidth="1"/>
    <col min="14603" max="14603" width="3.7109375" style="49" customWidth="1"/>
    <col min="14604" max="14848" width="9.140625" style="49"/>
    <col min="14849" max="14849" width="3.7109375" style="49" customWidth="1"/>
    <col min="14850" max="14850" width="7.42578125" style="49" customWidth="1"/>
    <col min="14851" max="14851" width="50.7109375" style="49" customWidth="1"/>
    <col min="14852" max="14853" width="9.140625" style="49"/>
    <col min="14854" max="14854" width="16.42578125" style="49" bestFit="1" customWidth="1"/>
    <col min="14855" max="14855" width="12.7109375" style="49" customWidth="1"/>
    <col min="14856" max="14856" width="6.28515625" style="49" customWidth="1"/>
    <col min="14857" max="14858" width="9.85546875" style="49" customWidth="1"/>
    <col min="14859" max="14859" width="3.7109375" style="49" customWidth="1"/>
    <col min="14860" max="15104" width="9.140625" style="49"/>
    <col min="15105" max="15105" width="3.7109375" style="49" customWidth="1"/>
    <col min="15106" max="15106" width="7.42578125" style="49" customWidth="1"/>
    <col min="15107" max="15107" width="50.7109375" style="49" customWidth="1"/>
    <col min="15108" max="15109" width="9.140625" style="49"/>
    <col min="15110" max="15110" width="16.42578125" style="49" bestFit="1" customWidth="1"/>
    <col min="15111" max="15111" width="12.7109375" style="49" customWidth="1"/>
    <col min="15112" max="15112" width="6.28515625" style="49" customWidth="1"/>
    <col min="15113" max="15114" width="9.85546875" style="49" customWidth="1"/>
    <col min="15115" max="15115" width="3.7109375" style="49" customWidth="1"/>
    <col min="15116" max="15360" width="9.140625" style="49"/>
    <col min="15361" max="15361" width="3.7109375" style="49" customWidth="1"/>
    <col min="15362" max="15362" width="7.42578125" style="49" customWidth="1"/>
    <col min="15363" max="15363" width="50.7109375" style="49" customWidth="1"/>
    <col min="15364" max="15365" width="9.140625" style="49"/>
    <col min="15366" max="15366" width="16.42578125" style="49" bestFit="1" customWidth="1"/>
    <col min="15367" max="15367" width="12.7109375" style="49" customWidth="1"/>
    <col min="15368" max="15368" width="6.28515625" style="49" customWidth="1"/>
    <col min="15369" max="15370" width="9.85546875" style="49" customWidth="1"/>
    <col min="15371" max="15371" width="3.7109375" style="49" customWidth="1"/>
    <col min="15372" max="15616" width="9.140625" style="49"/>
    <col min="15617" max="15617" width="3.7109375" style="49" customWidth="1"/>
    <col min="15618" max="15618" width="7.42578125" style="49" customWidth="1"/>
    <col min="15619" max="15619" width="50.7109375" style="49" customWidth="1"/>
    <col min="15620" max="15621" width="9.140625" style="49"/>
    <col min="15622" max="15622" width="16.42578125" style="49" bestFit="1" customWidth="1"/>
    <col min="15623" max="15623" width="12.7109375" style="49" customWidth="1"/>
    <col min="15624" max="15624" width="6.28515625" style="49" customWidth="1"/>
    <col min="15625" max="15626" width="9.85546875" style="49" customWidth="1"/>
    <col min="15627" max="15627" width="3.7109375" style="49" customWidth="1"/>
    <col min="15628" max="15872" width="9.140625" style="49"/>
    <col min="15873" max="15873" width="3.7109375" style="49" customWidth="1"/>
    <col min="15874" max="15874" width="7.42578125" style="49" customWidth="1"/>
    <col min="15875" max="15875" width="50.7109375" style="49" customWidth="1"/>
    <col min="15876" max="15877" width="9.140625" style="49"/>
    <col min="15878" max="15878" width="16.42578125" style="49" bestFit="1" customWidth="1"/>
    <col min="15879" max="15879" width="12.7109375" style="49" customWidth="1"/>
    <col min="15880" max="15880" width="6.28515625" style="49" customWidth="1"/>
    <col min="15881" max="15882" width="9.85546875" style="49" customWidth="1"/>
    <col min="15883" max="15883" width="3.7109375" style="49" customWidth="1"/>
    <col min="15884" max="16128" width="9.140625" style="49"/>
    <col min="16129" max="16129" width="3.7109375" style="49" customWidth="1"/>
    <col min="16130" max="16130" width="7.42578125" style="49" customWidth="1"/>
    <col min="16131" max="16131" width="50.7109375" style="49" customWidth="1"/>
    <col min="16132" max="16133" width="9.140625" style="49"/>
    <col min="16134" max="16134" width="16.42578125" style="49" bestFit="1" customWidth="1"/>
    <col min="16135" max="16135" width="12.7109375" style="49" customWidth="1"/>
    <col min="16136" max="16136" width="6.28515625" style="49" customWidth="1"/>
    <col min="16137" max="16138" width="9.85546875" style="49" customWidth="1"/>
    <col min="16139" max="16139" width="3.7109375" style="49" customWidth="1"/>
    <col min="16140" max="16384" width="9.140625" style="49"/>
  </cols>
  <sheetData>
    <row r="2" spans="1:11" x14ac:dyDescent="0.25">
      <c r="A2" s="70"/>
      <c r="B2" s="50"/>
      <c r="C2" s="455"/>
      <c r="D2" s="455"/>
      <c r="E2" s="456" t="s">
        <v>3</v>
      </c>
      <c r="F2" s="456"/>
      <c r="G2" s="456"/>
      <c r="H2" s="456"/>
      <c r="I2" s="456"/>
      <c r="J2" s="456"/>
    </row>
    <row r="3" spans="1:11" ht="15" customHeight="1" x14ac:dyDescent="0.25">
      <c r="A3" s="70"/>
      <c r="B3" s="50"/>
      <c r="C3" s="457"/>
      <c r="D3" s="457"/>
      <c r="E3" s="458" t="str">
        <f>[1]ORÇAMENTO!D2</f>
        <v xml:space="preserve">Contratação de Empresa Especializada nas Disciplinas de Manutenção Mecânica, Elétrica e Civil de Equipamentos e Instalações, para Prestação de Serviços Contínuos no Porto do Itaqui e em seus respectivos terminais – São Luís – MA. na poligonal do Porto do Itaqui, assim como nos seus terminais externos, em São Luís, Alcântara e São José de Ribamar – MA. </v>
      </c>
      <c r="F3" s="458"/>
      <c r="G3" s="458"/>
      <c r="H3" s="458"/>
      <c r="I3" s="458"/>
      <c r="J3" s="458"/>
    </row>
    <row r="4" spans="1:11" x14ac:dyDescent="0.25">
      <c r="A4" s="70"/>
      <c r="B4" s="50"/>
      <c r="C4" s="457"/>
      <c r="D4" s="457"/>
      <c r="E4" s="458"/>
      <c r="F4" s="458"/>
      <c r="G4" s="458"/>
      <c r="H4" s="458"/>
      <c r="I4" s="458"/>
      <c r="J4" s="458"/>
    </row>
    <row r="5" spans="1:11" ht="15" customHeight="1" x14ac:dyDescent="0.25">
      <c r="A5" s="70"/>
      <c r="B5" s="50"/>
      <c r="C5" s="459"/>
      <c r="D5" s="459"/>
      <c r="E5" s="111" t="s">
        <v>5</v>
      </c>
      <c r="F5" s="112" t="str">
        <f>[1]ORÇAMENTO!E3</f>
        <v>PO-PE-2001-0004-R00</v>
      </c>
      <c r="G5" s="113" t="s">
        <v>6</v>
      </c>
      <c r="H5" s="57">
        <f>[1]ORÇAMENTO!J3</f>
        <v>42430</v>
      </c>
      <c r="I5" s="113" t="s">
        <v>7</v>
      </c>
      <c r="J5" s="58">
        <f>[1]ORÇAMENTO!L3</f>
        <v>1</v>
      </c>
    </row>
    <row r="6" spans="1:11" x14ac:dyDescent="0.25">
      <c r="A6" s="70"/>
      <c r="B6" s="50"/>
      <c r="C6" s="114"/>
      <c r="D6" s="115"/>
      <c r="E6" s="116"/>
      <c r="F6" s="116"/>
      <c r="G6" s="117"/>
      <c r="H6" s="118"/>
      <c r="I6" s="119"/>
      <c r="J6" s="120"/>
    </row>
    <row r="7" spans="1:11" ht="21" x14ac:dyDescent="0.25">
      <c r="A7" s="59"/>
      <c r="B7" s="460" t="s">
        <v>327</v>
      </c>
      <c r="C7" s="460"/>
      <c r="D7" s="460"/>
      <c r="E7" s="460"/>
      <c r="F7" s="460"/>
      <c r="G7" s="460"/>
      <c r="H7" s="460"/>
      <c r="I7" s="460"/>
      <c r="J7" s="460"/>
      <c r="K7" s="59"/>
    </row>
    <row r="8" spans="1:11" ht="21" x14ac:dyDescent="0.25">
      <c r="A8" s="60"/>
      <c r="B8" s="60"/>
      <c r="C8" s="60"/>
      <c r="D8" s="60"/>
      <c r="E8" s="60"/>
      <c r="F8" s="60"/>
      <c r="G8" s="60"/>
      <c r="H8" s="60"/>
      <c r="I8" s="61"/>
      <c r="J8" s="62"/>
      <c r="K8" s="60"/>
    </row>
    <row r="10" spans="1:11" x14ac:dyDescent="0.25">
      <c r="B10" s="170" t="s">
        <v>8</v>
      </c>
      <c r="C10" s="494" t="s">
        <v>208</v>
      </c>
      <c r="D10" s="494"/>
      <c r="E10" s="494"/>
      <c r="F10" s="494"/>
      <c r="G10" s="494"/>
      <c r="H10" s="494"/>
      <c r="I10" s="494"/>
      <c r="J10" s="170" t="s">
        <v>14</v>
      </c>
    </row>
    <row r="11" spans="1:11" ht="15.75" x14ac:dyDescent="0.25">
      <c r="B11" s="171" t="s">
        <v>17</v>
      </c>
      <c r="C11" s="495" t="s">
        <v>328</v>
      </c>
      <c r="D11" s="495"/>
      <c r="E11" s="495"/>
      <c r="F11" s="495"/>
      <c r="G11" s="495"/>
      <c r="H11" s="172"/>
      <c r="I11" s="173"/>
      <c r="J11" s="174">
        <v>0.04</v>
      </c>
    </row>
    <row r="12" spans="1:11" ht="15.75" x14ac:dyDescent="0.25">
      <c r="B12" s="491"/>
      <c r="C12" s="491"/>
      <c r="D12" s="491"/>
      <c r="E12" s="491"/>
      <c r="F12" s="491"/>
      <c r="G12" s="175"/>
      <c r="H12" s="176"/>
      <c r="I12" s="176"/>
      <c r="J12" s="177"/>
    </row>
    <row r="13" spans="1:11" ht="15.75" x14ac:dyDescent="0.25">
      <c r="B13" s="178"/>
      <c r="C13" s="178"/>
      <c r="D13" s="178"/>
      <c r="E13" s="178"/>
      <c r="F13" s="178"/>
      <c r="G13" s="175"/>
      <c r="H13" s="179"/>
      <c r="I13" s="179"/>
      <c r="J13" s="180"/>
    </row>
    <row r="14" spans="1:11" ht="15.75" x14ac:dyDescent="0.25">
      <c r="B14" s="171" t="s">
        <v>37</v>
      </c>
      <c r="C14" s="238" t="s">
        <v>329</v>
      </c>
      <c r="D14" s="238"/>
      <c r="E14" s="238"/>
      <c r="F14" s="238"/>
      <c r="G14" s="181"/>
      <c r="H14" s="238"/>
      <c r="I14" s="238"/>
      <c r="J14" s="174">
        <v>8.5000000000000006E-3</v>
      </c>
    </row>
    <row r="15" spans="1:11" ht="15.75" x14ac:dyDescent="0.25">
      <c r="B15" s="491"/>
      <c r="C15" s="491"/>
      <c r="D15" s="491"/>
      <c r="E15" s="491"/>
      <c r="F15" s="491"/>
      <c r="G15" s="175"/>
      <c r="H15" s="176"/>
      <c r="I15" s="176"/>
      <c r="J15" s="177"/>
    </row>
    <row r="16" spans="1:11" ht="15.75" x14ac:dyDescent="0.25">
      <c r="B16" s="492"/>
      <c r="C16" s="492"/>
      <c r="D16" s="492"/>
      <c r="E16" s="492"/>
      <c r="F16" s="492"/>
      <c r="G16" s="492"/>
      <c r="H16" s="492"/>
      <c r="I16" s="492"/>
      <c r="J16" s="492"/>
    </row>
    <row r="17" spans="2:10" ht="15.75" x14ac:dyDescent="0.25">
      <c r="B17" s="171" t="s">
        <v>48</v>
      </c>
      <c r="C17" s="238" t="s">
        <v>330</v>
      </c>
      <c r="D17" s="238"/>
      <c r="E17" s="238"/>
      <c r="F17" s="238"/>
      <c r="G17" s="181"/>
      <c r="H17" s="238"/>
      <c r="I17" s="238"/>
      <c r="J17" s="174">
        <f>SUM(J18:J20)</f>
        <v>1.9099999999999999E-2</v>
      </c>
    </row>
    <row r="18" spans="2:10" ht="15.75" x14ac:dyDescent="0.25">
      <c r="B18" s="182" t="s">
        <v>50</v>
      </c>
      <c r="C18" s="490" t="s">
        <v>331</v>
      </c>
      <c r="D18" s="490"/>
      <c r="E18" s="490"/>
      <c r="F18" s="490"/>
      <c r="G18" s="490"/>
      <c r="H18" s="183"/>
      <c r="I18" s="184"/>
      <c r="J18" s="185">
        <v>4.0000000000000001E-3</v>
      </c>
    </row>
    <row r="19" spans="2:10" ht="15.75" x14ac:dyDescent="0.25">
      <c r="B19" s="182" t="s">
        <v>51</v>
      </c>
      <c r="C19" s="490" t="s">
        <v>332</v>
      </c>
      <c r="D19" s="490"/>
      <c r="E19" s="490"/>
      <c r="F19" s="490"/>
      <c r="G19" s="490"/>
      <c r="H19" s="183"/>
      <c r="I19" s="184"/>
      <c r="J19" s="185">
        <v>3.0000000000000001E-3</v>
      </c>
    </row>
    <row r="20" spans="2:10" ht="15.75" x14ac:dyDescent="0.25">
      <c r="B20" s="182" t="s">
        <v>52</v>
      </c>
      <c r="C20" s="490" t="s">
        <v>333</v>
      </c>
      <c r="D20" s="490"/>
      <c r="E20" s="490"/>
      <c r="F20" s="490"/>
      <c r="G20" s="490"/>
      <c r="H20" s="183"/>
      <c r="I20" s="184"/>
      <c r="J20" s="185">
        <v>1.21E-2</v>
      </c>
    </row>
    <row r="21" spans="2:10" ht="15.75" x14ac:dyDescent="0.25">
      <c r="B21" s="491"/>
      <c r="C21" s="491"/>
      <c r="D21" s="491"/>
      <c r="E21" s="491"/>
      <c r="F21" s="491"/>
      <c r="G21" s="175"/>
      <c r="H21" s="176"/>
      <c r="I21" s="176"/>
      <c r="J21" s="177"/>
    </row>
    <row r="22" spans="2:10" ht="15.75" x14ac:dyDescent="0.25">
      <c r="B22" s="492"/>
      <c r="C22" s="492"/>
      <c r="D22" s="492"/>
      <c r="E22" s="492"/>
      <c r="F22" s="492"/>
      <c r="G22" s="492"/>
      <c r="H22" s="492"/>
      <c r="I22" s="492"/>
      <c r="J22" s="492"/>
    </row>
    <row r="23" spans="2:10" ht="15.75" x14ac:dyDescent="0.25">
      <c r="B23" s="171" t="s">
        <v>106</v>
      </c>
      <c r="C23" s="238" t="s">
        <v>334</v>
      </c>
      <c r="D23" s="238"/>
      <c r="E23" s="238"/>
      <c r="F23" s="238"/>
      <c r="G23" s="181"/>
      <c r="H23" s="238"/>
      <c r="I23" s="238"/>
      <c r="J23" s="174">
        <v>7.0000000000000007E-2</v>
      </c>
    </row>
    <row r="24" spans="2:10" ht="15.75" x14ac:dyDescent="0.25">
      <c r="B24" s="491"/>
      <c r="C24" s="491"/>
      <c r="D24" s="491"/>
      <c r="E24" s="491"/>
      <c r="F24" s="491"/>
      <c r="G24" s="175"/>
      <c r="H24" s="176"/>
      <c r="I24" s="176"/>
      <c r="J24" s="177"/>
    </row>
    <row r="25" spans="2:10" ht="15.75" x14ac:dyDescent="0.25">
      <c r="B25" s="492"/>
      <c r="C25" s="492"/>
      <c r="D25" s="492"/>
      <c r="E25" s="492"/>
      <c r="F25" s="492"/>
      <c r="G25" s="492"/>
      <c r="H25" s="492"/>
      <c r="I25" s="492"/>
      <c r="J25" s="492"/>
    </row>
    <row r="26" spans="2:10" ht="15.75" x14ac:dyDescent="0.25">
      <c r="B26" s="171" t="s">
        <v>122</v>
      </c>
      <c r="C26" s="238" t="s">
        <v>335</v>
      </c>
      <c r="D26" s="238"/>
      <c r="E26" s="238"/>
      <c r="F26" s="238"/>
      <c r="G26" s="181"/>
      <c r="H26" s="238"/>
      <c r="I26" s="238"/>
      <c r="J26" s="174">
        <f>SUM(J27:J30)</f>
        <v>0.1115</v>
      </c>
    </row>
    <row r="27" spans="2:10" ht="15.75" x14ac:dyDescent="0.25">
      <c r="B27" s="182" t="s">
        <v>124</v>
      </c>
      <c r="C27" s="490" t="s">
        <v>336</v>
      </c>
      <c r="D27" s="490"/>
      <c r="E27" s="490"/>
      <c r="F27" s="490"/>
      <c r="G27" s="490"/>
      <c r="H27" s="183"/>
      <c r="I27" s="184"/>
      <c r="J27" s="185">
        <v>0.03</v>
      </c>
    </row>
    <row r="28" spans="2:10" ht="15.75" x14ac:dyDescent="0.25">
      <c r="B28" s="182" t="s">
        <v>142</v>
      </c>
      <c r="C28" s="490" t="s">
        <v>337</v>
      </c>
      <c r="D28" s="490"/>
      <c r="E28" s="490"/>
      <c r="F28" s="490"/>
      <c r="G28" s="490"/>
      <c r="H28" s="183"/>
      <c r="I28" s="184"/>
      <c r="J28" s="185">
        <v>6.4999999999999997E-3</v>
      </c>
    </row>
    <row r="29" spans="2:10" ht="15.75" x14ac:dyDescent="0.25">
      <c r="B29" s="182" t="s">
        <v>338</v>
      </c>
      <c r="C29" s="490" t="s">
        <v>339</v>
      </c>
      <c r="D29" s="490"/>
      <c r="E29" s="490"/>
      <c r="F29" s="490"/>
      <c r="G29" s="490"/>
      <c r="H29" s="183"/>
      <c r="I29" s="184"/>
      <c r="J29" s="185">
        <v>0.03</v>
      </c>
    </row>
    <row r="30" spans="2:10" ht="15.75" x14ac:dyDescent="0.25">
      <c r="B30" s="182" t="s">
        <v>340</v>
      </c>
      <c r="C30" s="490" t="s">
        <v>341</v>
      </c>
      <c r="D30" s="490"/>
      <c r="E30" s="490"/>
      <c r="F30" s="490"/>
      <c r="G30" s="490"/>
      <c r="H30" s="183"/>
      <c r="I30" s="184"/>
      <c r="J30" s="185">
        <v>4.4999999999999998E-2</v>
      </c>
    </row>
    <row r="31" spans="2:10" x14ac:dyDescent="0.25">
      <c r="B31" s="186"/>
      <c r="C31" s="85"/>
      <c r="D31" s="187"/>
      <c r="E31" s="187"/>
      <c r="F31" s="187"/>
      <c r="G31" s="188"/>
      <c r="H31" s="189"/>
      <c r="I31" s="189"/>
      <c r="J31" s="190"/>
    </row>
    <row r="32" spans="2:10" x14ac:dyDescent="0.25">
      <c r="B32" s="93"/>
      <c r="C32" s="93"/>
      <c r="D32" s="93"/>
      <c r="E32" s="93"/>
      <c r="F32" s="93"/>
      <c r="H32" s="93"/>
      <c r="I32" s="98"/>
      <c r="J32" s="94"/>
    </row>
    <row r="33" spans="2:11" ht="18.75" x14ac:dyDescent="0.25">
      <c r="B33" s="191" t="s">
        <v>342</v>
      </c>
      <c r="C33" s="493" t="s">
        <v>343</v>
      </c>
      <c r="D33" s="493"/>
      <c r="E33" s="493"/>
      <c r="F33" s="493"/>
      <c r="G33" s="493"/>
      <c r="H33" s="493"/>
      <c r="I33" s="493"/>
      <c r="J33" s="192">
        <f>TRUNC(((1+(J11+J17))*(1+J14)*(1+J23)/(1-J26))-1,4)</f>
        <v>0.28620000000000001</v>
      </c>
    </row>
    <row r="34" spans="2:11" x14ac:dyDescent="0.25">
      <c r="B34" s="93"/>
      <c r="C34" s="93"/>
      <c r="D34" s="93"/>
      <c r="E34" s="93"/>
      <c r="F34" s="93"/>
      <c r="H34" s="93"/>
      <c r="I34" s="98"/>
      <c r="J34" s="94"/>
    </row>
    <row r="35" spans="2:11" x14ac:dyDescent="0.25">
      <c r="B35" s="93"/>
      <c r="C35" s="93"/>
      <c r="D35" s="93"/>
      <c r="E35" s="93"/>
      <c r="F35" s="93"/>
      <c r="H35" s="93"/>
      <c r="I35" s="98"/>
      <c r="J35" s="94"/>
    </row>
    <row r="36" spans="2:11" x14ac:dyDescent="0.25">
      <c r="B36" s="93" t="s">
        <v>344</v>
      </c>
      <c r="C36" s="93"/>
      <c r="D36" s="93"/>
      <c r="E36" s="93"/>
      <c r="F36" s="93"/>
      <c r="H36" s="93"/>
      <c r="I36" s="98"/>
      <c r="J36" s="94"/>
    </row>
    <row r="37" spans="2:11" ht="15.75" x14ac:dyDescent="0.25">
      <c r="B37" s="193"/>
      <c r="C37" s="193"/>
      <c r="D37" s="193"/>
      <c r="E37" s="193"/>
      <c r="F37" s="193"/>
      <c r="G37" s="194"/>
      <c r="H37" s="193"/>
      <c r="I37" s="195"/>
      <c r="J37" s="196"/>
    </row>
    <row r="38" spans="2:11" ht="15.75" x14ac:dyDescent="0.25">
      <c r="B38" s="489" t="s">
        <v>345</v>
      </c>
      <c r="C38" s="489"/>
      <c r="D38" s="489"/>
      <c r="E38" s="489"/>
      <c r="F38" s="489"/>
      <c r="G38" s="489"/>
      <c r="H38" s="489"/>
      <c r="I38" s="489"/>
      <c r="J38" s="489"/>
      <c r="K38" s="63"/>
    </row>
    <row r="39" spans="2:11" ht="15.75" x14ac:dyDescent="0.25">
      <c r="B39" s="193"/>
      <c r="C39" s="193"/>
      <c r="D39" s="193"/>
      <c r="E39" s="193"/>
      <c r="F39" s="193"/>
      <c r="G39" s="194"/>
      <c r="H39" s="193"/>
      <c r="I39" s="195"/>
      <c r="J39" s="196"/>
    </row>
    <row r="40" spans="2:11" ht="15.75" x14ac:dyDescent="0.25">
      <c r="B40" s="489" t="s">
        <v>346</v>
      </c>
      <c r="C40" s="489"/>
      <c r="D40" s="489"/>
      <c r="E40" s="489"/>
      <c r="F40" s="489"/>
      <c r="G40" s="489"/>
      <c r="H40" s="489"/>
      <c r="I40" s="489"/>
      <c r="J40" s="489"/>
      <c r="K40" s="63"/>
    </row>
    <row r="41" spans="2:11" ht="15.75" x14ac:dyDescent="0.25">
      <c r="B41" s="193"/>
      <c r="C41" s="193"/>
      <c r="D41" s="193"/>
      <c r="E41" s="193"/>
      <c r="F41" s="193"/>
      <c r="G41" s="194"/>
      <c r="H41" s="193"/>
      <c r="I41" s="195"/>
      <c r="J41" s="196"/>
    </row>
    <row r="42" spans="2:11" ht="15.75" x14ac:dyDescent="0.25">
      <c r="B42" s="489" t="s">
        <v>347</v>
      </c>
      <c r="C42" s="489"/>
      <c r="D42" s="489"/>
      <c r="E42" s="489"/>
      <c r="F42" s="489"/>
      <c r="G42" s="489"/>
      <c r="H42" s="489"/>
      <c r="I42" s="489"/>
      <c r="J42" s="489"/>
      <c r="K42" s="63"/>
    </row>
    <row r="43" spans="2:11" ht="15.75" x14ac:dyDescent="0.25">
      <c r="B43" s="193"/>
      <c r="C43" s="193"/>
      <c r="D43" s="193"/>
      <c r="E43" s="193"/>
      <c r="F43" s="193"/>
      <c r="G43" s="194"/>
      <c r="H43" s="193"/>
      <c r="I43" s="195"/>
      <c r="J43" s="196"/>
    </row>
    <row r="44" spans="2:11" ht="15.75" x14ac:dyDescent="0.25">
      <c r="B44" s="489" t="s">
        <v>348</v>
      </c>
      <c r="C44" s="489"/>
      <c r="D44" s="489"/>
      <c r="E44" s="489"/>
      <c r="F44" s="489"/>
      <c r="G44" s="489"/>
      <c r="H44" s="489"/>
      <c r="I44" s="489"/>
      <c r="J44" s="489"/>
      <c r="K44" s="63"/>
    </row>
    <row r="45" spans="2:11" ht="15.75" x14ac:dyDescent="0.25">
      <c r="B45" s="193"/>
      <c r="C45" s="193"/>
      <c r="D45" s="193"/>
      <c r="E45" s="193"/>
      <c r="F45" s="193"/>
      <c r="G45" s="194"/>
      <c r="H45" s="193"/>
      <c r="I45" s="195"/>
      <c r="J45" s="196"/>
    </row>
    <row r="46" spans="2:11" ht="15.75" x14ac:dyDescent="0.25">
      <c r="B46" s="489" t="s">
        <v>349</v>
      </c>
      <c r="C46" s="489"/>
      <c r="D46" s="489"/>
      <c r="E46" s="489"/>
      <c r="F46" s="489"/>
      <c r="G46" s="489"/>
      <c r="H46" s="489"/>
      <c r="I46" s="489"/>
      <c r="J46" s="489"/>
      <c r="K46" s="63"/>
    </row>
    <row r="47" spans="2:11" ht="15.75" x14ac:dyDescent="0.25">
      <c r="B47" s="193"/>
      <c r="C47" s="193"/>
      <c r="D47" s="193"/>
      <c r="E47" s="193"/>
      <c r="F47" s="193"/>
      <c r="G47" s="194"/>
      <c r="H47" s="193"/>
      <c r="I47" s="195"/>
      <c r="J47" s="196"/>
    </row>
    <row r="48" spans="2:11" ht="15.75" x14ac:dyDescent="0.25">
      <c r="B48" s="489"/>
      <c r="C48" s="489"/>
      <c r="D48" s="489"/>
      <c r="E48" s="489"/>
      <c r="F48" s="489"/>
      <c r="G48" s="489"/>
      <c r="H48" s="489"/>
      <c r="I48" s="489"/>
      <c r="J48" s="489"/>
      <c r="K48" s="63"/>
    </row>
  </sheetData>
  <mergeCells count="29">
    <mergeCell ref="C18:G18"/>
    <mergeCell ref="C2:D2"/>
    <mergeCell ref="E2:J2"/>
    <mergeCell ref="C3:D4"/>
    <mergeCell ref="E3:J4"/>
    <mergeCell ref="C5:D5"/>
    <mergeCell ref="B7:J7"/>
    <mergeCell ref="C10:I10"/>
    <mergeCell ref="C11:G11"/>
    <mergeCell ref="B12:F12"/>
    <mergeCell ref="B15:F15"/>
    <mergeCell ref="B16:J16"/>
    <mergeCell ref="B38:J38"/>
    <mergeCell ref="C19:G19"/>
    <mergeCell ref="C20:G20"/>
    <mergeCell ref="B21:F21"/>
    <mergeCell ref="B22:J22"/>
    <mergeCell ref="B24:F24"/>
    <mergeCell ref="B25:J25"/>
    <mergeCell ref="C27:G27"/>
    <mergeCell ref="C28:G28"/>
    <mergeCell ref="C29:G29"/>
    <mergeCell ref="C30:G30"/>
    <mergeCell ref="C33:I33"/>
    <mergeCell ref="B40:J40"/>
    <mergeCell ref="B42:J42"/>
    <mergeCell ref="B44:J44"/>
    <mergeCell ref="B46:J46"/>
    <mergeCell ref="B48:J48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9"/>
  <sheetViews>
    <sheetView topLeftCell="C1" workbookViewId="0">
      <selection activeCell="E12" sqref="E12"/>
    </sheetView>
  </sheetViews>
  <sheetFormatPr defaultRowHeight="15" x14ac:dyDescent="0.25"/>
  <cols>
    <col min="2" max="2" width="9.140625" style="234"/>
    <col min="3" max="3" width="29.85546875" style="234" customWidth="1"/>
    <col min="4" max="5" width="6.28515625" style="234" bestFit="1" customWidth="1"/>
    <col min="6" max="12" width="6.28515625" bestFit="1" customWidth="1"/>
    <col min="13" max="17" width="7.28515625" bestFit="1" customWidth="1"/>
  </cols>
  <sheetData>
    <row r="4" spans="3:17" x14ac:dyDescent="0.25">
      <c r="C4" s="233" t="s">
        <v>350</v>
      </c>
      <c r="D4" s="233" t="s">
        <v>351</v>
      </c>
      <c r="E4" s="233" t="s">
        <v>352</v>
      </c>
      <c r="F4" s="233" t="s">
        <v>353</v>
      </c>
      <c r="G4" s="233" t="s">
        <v>354</v>
      </c>
      <c r="H4" s="233" t="s">
        <v>355</v>
      </c>
      <c r="I4" s="233" t="s">
        <v>356</v>
      </c>
      <c r="J4" s="233" t="s">
        <v>357</v>
      </c>
      <c r="K4" s="233" t="s">
        <v>358</v>
      </c>
      <c r="L4" s="233" t="s">
        <v>359</v>
      </c>
      <c r="M4" s="233" t="s">
        <v>360</v>
      </c>
      <c r="N4" s="233" t="s">
        <v>361</v>
      </c>
      <c r="O4" s="233" t="s">
        <v>362</v>
      </c>
      <c r="P4" s="233" t="s">
        <v>363</v>
      </c>
      <c r="Q4" s="233" t="s">
        <v>364</v>
      </c>
    </row>
    <row r="5" spans="3:17" x14ac:dyDescent="0.25">
      <c r="C5" s="235" t="s">
        <v>365</v>
      </c>
      <c r="D5" s="236"/>
      <c r="E5" s="235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3:17" x14ac:dyDescent="0.25">
      <c r="C6" s="235" t="s">
        <v>366</v>
      </c>
      <c r="D6" s="235"/>
      <c r="E6" s="236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3:17" x14ac:dyDescent="0.25">
      <c r="C7" s="235" t="s">
        <v>367</v>
      </c>
      <c r="D7" s="235"/>
      <c r="E7" s="236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"/>
    </row>
    <row r="8" spans="3:17" x14ac:dyDescent="0.25">
      <c r="C8" s="235" t="s">
        <v>368</v>
      </c>
      <c r="D8" s="235"/>
      <c r="E8" s="235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37"/>
    </row>
    <row r="9" spans="3:17" x14ac:dyDescent="0.25">
      <c r="C9" s="235" t="s">
        <v>369</v>
      </c>
      <c r="D9" s="235"/>
      <c r="E9" s="235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37"/>
    </row>
  </sheetData>
  <phoneticPr fontId="50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PLAN SINTÉTICA - VALORES</vt:lpstr>
      <vt:lpstr>PLAN ANAL-MÃO DE OBRA</vt:lpstr>
      <vt:lpstr>PLAN ANALÍTICA - EQUIP-SERV</vt:lpstr>
      <vt:lpstr>CRITÉRIO DE MEDIÇÃO</vt:lpstr>
      <vt:lpstr>ENC SOCIAIS</vt:lpstr>
      <vt:lpstr>BDI</vt:lpstr>
      <vt:lpstr>CRONOGRAMA</vt:lpstr>
      <vt:lpstr>'PLAN ANAL-MÃO DE OBRA'!Area_de_impressao</vt:lpstr>
      <vt:lpstr>'PLAN SINTÉTICA - VALORES'!Area_de_impressao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Charles Henrique de Abreu Duailibe</dc:creator>
  <cp:keywords/>
  <dc:description/>
  <cp:lastModifiedBy>Charles Henrique de Abreu Duailibe</cp:lastModifiedBy>
  <cp:revision/>
  <cp:lastPrinted>2020-09-25T13:44:52Z</cp:lastPrinted>
  <dcterms:created xsi:type="dcterms:W3CDTF">2020-02-27T13:36:03Z</dcterms:created>
  <dcterms:modified xsi:type="dcterms:W3CDTF">2020-10-21T18:16:14Z</dcterms:modified>
  <cp:category/>
  <cp:contentStatus/>
</cp:coreProperties>
</file>